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Lotto 100" sheetId="3" r:id="rId1"/>
    <sheet name="Giacenza" sheetId="2" r:id="rId2"/>
  </sheets>
  <definedNames>
    <definedName name="_xlnm._FilterDatabase" localSheetId="1" hidden="1">Giacenza!$A$5:$O$5</definedName>
    <definedName name="_xlnm._FilterDatabase" localSheetId="0" hidden="1">'Lotto 100'!$A$5:$O$5</definedName>
    <definedName name="_xlnm.Print_Area" localSheetId="1">Giacenza!$A$1:$O$13</definedName>
    <definedName name="_xlnm.Print_Area" localSheetId="0">'Lotto 100'!$A$1:$O$13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" i="2" l="1"/>
  <c r="O8" i="2"/>
  <c r="O9" i="2"/>
  <c r="O10" i="2"/>
  <c r="O11" i="2"/>
  <c r="O12" i="2"/>
  <c r="O13" i="2"/>
  <c r="O6" i="2"/>
  <c r="O14" i="2" l="1"/>
  <c r="P14" i="3"/>
  <c r="G7" i="3" l="1"/>
  <c r="H7" i="3"/>
  <c r="I7" i="3"/>
  <c r="I10" i="3"/>
  <c r="L6" i="3"/>
  <c r="J9" i="3"/>
  <c r="J12" i="3"/>
  <c r="K6" i="3"/>
  <c r="K9" i="3"/>
  <c r="K11" i="3"/>
  <c r="K13" i="3"/>
  <c r="J7" i="3"/>
  <c r="K7" i="3"/>
  <c r="L7" i="3"/>
  <c r="L8" i="3"/>
  <c r="L9" i="3"/>
  <c r="L10" i="3"/>
  <c r="L11" i="3"/>
  <c r="L12" i="3"/>
  <c r="L13" i="3"/>
  <c r="I6" i="3"/>
  <c r="M8" i="3"/>
  <c r="M9" i="3"/>
  <c r="M10" i="3"/>
  <c r="M11" i="3"/>
  <c r="M12" i="3"/>
  <c r="M13" i="3"/>
  <c r="H6" i="3"/>
  <c r="N8" i="3"/>
  <c r="N9" i="3"/>
  <c r="N10" i="3"/>
  <c r="N11" i="3"/>
  <c r="N12" i="3"/>
  <c r="N13" i="3"/>
  <c r="G6" i="3"/>
  <c r="G8" i="3"/>
  <c r="O8" i="3" s="1"/>
  <c r="R8" i="3" s="1"/>
  <c r="G9" i="3"/>
  <c r="G10" i="3"/>
  <c r="G11" i="3"/>
  <c r="G12" i="3"/>
  <c r="O12" i="3" s="1"/>
  <c r="R12" i="3" s="1"/>
  <c r="G13" i="3"/>
  <c r="N6" i="3"/>
  <c r="H8" i="3"/>
  <c r="H9" i="3"/>
  <c r="H10" i="3"/>
  <c r="H11" i="3"/>
  <c r="H12" i="3"/>
  <c r="H13" i="3"/>
  <c r="M6" i="3"/>
  <c r="I8" i="3"/>
  <c r="I9" i="3"/>
  <c r="I11" i="3"/>
  <c r="I12" i="3"/>
  <c r="I13" i="3"/>
  <c r="J8" i="3"/>
  <c r="J10" i="3"/>
  <c r="J11" i="3"/>
  <c r="J13" i="3"/>
  <c r="K8" i="3"/>
  <c r="K10" i="3"/>
  <c r="K12" i="3"/>
  <c r="J6" i="3"/>
  <c r="M7" i="3"/>
  <c r="N7" i="3"/>
  <c r="R6" i="2"/>
  <c r="R7" i="2"/>
  <c r="R8" i="2"/>
  <c r="R9" i="2"/>
  <c r="R10" i="2"/>
  <c r="R11" i="2"/>
  <c r="R12" i="2"/>
  <c r="R13" i="2"/>
  <c r="O10" i="3" l="1"/>
  <c r="R10" i="3" s="1"/>
  <c r="O11" i="3"/>
  <c r="R11" i="3" s="1"/>
  <c r="O9" i="3"/>
  <c r="R9" i="3" s="1"/>
  <c r="O6" i="3"/>
  <c r="O13" i="3"/>
  <c r="R13" i="3" s="1"/>
  <c r="O7" i="3"/>
  <c r="R7" i="3" s="1"/>
  <c r="R14" i="2"/>
  <c r="Q14" i="2" s="1"/>
  <c r="R6" i="3" l="1"/>
  <c r="R14" i="3" s="1"/>
  <c r="Q14" i="3" s="1"/>
  <c r="O14" i="3"/>
  <c r="P14" i="2"/>
</calcChain>
</file>

<file path=xl/sharedStrings.xml><?xml version="1.0" encoding="utf-8"?>
<sst xmlns="http://schemas.openxmlformats.org/spreadsheetml/2006/main" count="104" uniqueCount="39">
  <si>
    <t>Diadora Shoes</t>
  </si>
  <si>
    <t>MODEL PICTURES</t>
  </si>
  <si>
    <t>ART</t>
  </si>
  <si>
    <t>COLORE</t>
  </si>
  <si>
    <t>DESC</t>
  </si>
  <si>
    <t>BRAND</t>
  </si>
  <si>
    <t>EAN CODE</t>
  </si>
  <si>
    <t>3,5</t>
  </si>
  <si>
    <t>4</t>
  </si>
  <si>
    <t>4,5</t>
  </si>
  <si>
    <t>5</t>
  </si>
  <si>
    <t>5,5</t>
  </si>
  <si>
    <t>6</t>
  </si>
  <si>
    <t>6,5</t>
  </si>
  <si>
    <t>7,5</t>
  </si>
  <si>
    <t>QT</t>
  </si>
  <si>
    <t>201-175444</t>
  </si>
  <si>
    <t>55223</t>
  </si>
  <si>
    <t>Diadora WMS Melody Heritage Suede Purple Lavander</t>
  </si>
  <si>
    <t>Diadora</t>
  </si>
  <si>
    <t>35005</t>
  </si>
  <si>
    <t>Diadora WMS Melody Heritage Suede Lemonade Yellow</t>
  </si>
  <si>
    <t>50182</t>
  </si>
  <si>
    <t>Diadora WMS Melody Heritage Suede Cloud Pink</t>
  </si>
  <si>
    <t>201-175445</t>
  </si>
  <si>
    <t>C8099</t>
  </si>
  <si>
    <t>Diadora WMS Melody Heritage Leather Dirty White/Light Blue Water</t>
  </si>
  <si>
    <t>C8098</t>
  </si>
  <si>
    <t>Diadora WMS Melody Heritage Leather Dirty White/Red Camelia</t>
  </si>
  <si>
    <t>C2409</t>
  </si>
  <si>
    <t>Diadora WMS Melody Heritage Leather Dirty White/Polare Yellow</t>
  </si>
  <si>
    <t>C8100</t>
  </si>
  <si>
    <t>Diadora WMS Melody Heritage Leather Dirty White/Jade Breath</t>
  </si>
  <si>
    <t>C0351</t>
  </si>
  <si>
    <t>Diadora WMS Melody Heritage Leather Dirty White/Black</t>
  </si>
  <si>
    <t>Retail</t>
  </si>
  <si>
    <t>300</t>
  </si>
  <si>
    <t>21A-271-INV2100225</t>
  </si>
  <si>
    <t>Tot Ret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</si>
</sst>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10" x14ac:knownFonts="1">
    <font>
      <sz val="11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22"/>
      <color indexed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22"/>
      <color rgb="FF000000"/>
      <name val="Calibri"/>
      <family val="2"/>
    </font>
    <font>
      <sz val="22"/>
      <color indexed="8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2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vertical="center"/>
    </xf>
    <xf numFmtId="49" fontId="2" fillId="0" borderId="0" xfId="0" applyNumberFormat="1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vertical="center"/>
    </xf>
    <xf numFmtId="1" fontId="0" fillId="0" borderId="0" xfId="0" applyNumberForma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vertical="center"/>
    </xf>
    <xf numFmtId="164" fontId="2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76"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indexed="8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64" formatCode="#,##0.0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70C0"/>
        <name val="Calibri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0" formatCode="General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indexed="8"/>
        <name val="Calibri"/>
        <scheme val="minor"/>
      </font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numFmt numFmtId="30" formatCode="@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rgb="FF000000"/>
        <name val="Calibri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indexed="8"/>
        <name val="Calibri"/>
        <scheme val="minor"/>
      </font>
      <numFmt numFmtId="30" formatCode="@"/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774</xdr:row>
      <xdr:rowOff>179294</xdr:rowOff>
    </xdr:from>
    <xdr:to>
      <xdr:col>0</xdr:col>
      <xdr:colOff>878541</xdr:colOff>
      <xdr:row>779</xdr:row>
      <xdr:rowOff>67235</xdr:rowOff>
    </xdr:to>
    <xdr:pic>
      <xdr:nvPicPr>
        <xdr:cNvPr id="2" name="FO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470847644"/>
          <a:ext cx="840441" cy="16976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2458536</xdr:colOff>
      <xdr:row>6</xdr:row>
      <xdr:rowOff>1080000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096" b="52618"/>
        <a:stretch/>
      </xdr:blipFill>
      <xdr:spPr>
        <a:xfrm>
          <a:off x="0" y="2952750"/>
          <a:ext cx="2458536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2296709</xdr:colOff>
      <xdr:row>5</xdr:row>
      <xdr:rowOff>1080000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2976"/>
        <a:stretch/>
      </xdr:blipFill>
      <xdr:spPr>
        <a:xfrm flipH="1">
          <a:off x="0" y="1809750"/>
          <a:ext cx="229670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2417440</xdr:colOff>
      <xdr:row>7</xdr:row>
      <xdr:rowOff>1080000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333" t="32953" r="13333" b="34286"/>
        <a:stretch/>
      </xdr:blipFill>
      <xdr:spPr>
        <a:xfrm flipH="1">
          <a:off x="0" y="4095750"/>
          <a:ext cx="241744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2434641</xdr:colOff>
      <xdr:row>9</xdr:row>
      <xdr:rowOff>1080000</xdr:rowOff>
    </xdr:to>
    <xdr:pic>
      <xdr:nvPicPr>
        <xdr:cNvPr id="7" name="Immagine 6" descr="Diadora - MELODY DIRTY - Sneakers basse - white-tango red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005" b="30225"/>
        <a:stretch/>
      </xdr:blipFill>
      <xdr:spPr bwMode="auto">
        <a:xfrm>
          <a:off x="0" y="6381750"/>
          <a:ext cx="24346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2108460</xdr:colOff>
      <xdr:row>10</xdr:row>
      <xdr:rowOff>1080000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0" y="7524750"/>
          <a:ext cx="210846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1986642</xdr:colOff>
      <xdr:row>11</xdr:row>
      <xdr:rowOff>1080000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0159" b="23145"/>
        <a:stretch/>
      </xdr:blipFill>
      <xdr:spPr>
        <a:xfrm flipH="1">
          <a:off x="0" y="8667750"/>
          <a:ext cx="198664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1959428</xdr:colOff>
      <xdr:row>8</xdr:row>
      <xdr:rowOff>1080000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0159" b="23145"/>
        <a:stretch/>
      </xdr:blipFill>
      <xdr:spPr>
        <a:xfrm flipH="1">
          <a:off x="0" y="5238750"/>
          <a:ext cx="195942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2048854</xdr:colOff>
      <xdr:row>12</xdr:row>
      <xdr:rowOff>1080000</xdr:rowOff>
    </xdr:to>
    <xdr:pic>
      <xdr:nvPicPr>
        <xdr:cNvPr id="11" name="Immagine 10" descr="Diadora Melody Uomo 176360 c0351 | YOUSPORTY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9" b="16845"/>
        <a:stretch/>
      </xdr:blipFill>
      <xdr:spPr bwMode="auto">
        <a:xfrm>
          <a:off x="0" y="9810750"/>
          <a:ext cx="204885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774</xdr:row>
      <xdr:rowOff>179294</xdr:rowOff>
    </xdr:from>
    <xdr:to>
      <xdr:col>0</xdr:col>
      <xdr:colOff>878541</xdr:colOff>
      <xdr:row>779</xdr:row>
      <xdr:rowOff>67235</xdr:rowOff>
    </xdr:to>
    <xdr:pic>
      <xdr:nvPicPr>
        <xdr:cNvPr id="2" name="FO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379779119"/>
          <a:ext cx="840441" cy="840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2458536</xdr:colOff>
      <xdr:row>6</xdr:row>
      <xdr:rowOff>1080000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096" b="52618"/>
        <a:stretch/>
      </xdr:blipFill>
      <xdr:spPr>
        <a:xfrm>
          <a:off x="0" y="2409825"/>
          <a:ext cx="2458536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2296709</xdr:colOff>
      <xdr:row>5</xdr:row>
      <xdr:rowOff>1080000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52976"/>
        <a:stretch/>
      </xdr:blipFill>
      <xdr:spPr>
        <a:xfrm flipH="1">
          <a:off x="0" y="1266825"/>
          <a:ext cx="2296709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2417440</xdr:colOff>
      <xdr:row>7</xdr:row>
      <xdr:rowOff>1080000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3333" t="32953" r="13333" b="34286"/>
        <a:stretch/>
      </xdr:blipFill>
      <xdr:spPr>
        <a:xfrm flipH="1">
          <a:off x="0" y="3552825"/>
          <a:ext cx="241744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2434641</xdr:colOff>
      <xdr:row>9</xdr:row>
      <xdr:rowOff>1080000</xdr:rowOff>
    </xdr:to>
    <xdr:pic>
      <xdr:nvPicPr>
        <xdr:cNvPr id="7" name="Immagine 6" descr="Diadora - MELODY DIRTY - Sneakers basse - white-tango red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005" b="30225"/>
        <a:stretch/>
      </xdr:blipFill>
      <xdr:spPr bwMode="auto">
        <a:xfrm>
          <a:off x="0" y="5838825"/>
          <a:ext cx="243464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2108460</xdr:colOff>
      <xdr:row>10</xdr:row>
      <xdr:rowOff>1080000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0" y="6981825"/>
          <a:ext cx="210846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1986642</xdr:colOff>
      <xdr:row>11</xdr:row>
      <xdr:rowOff>1080000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0159" b="23145"/>
        <a:stretch/>
      </xdr:blipFill>
      <xdr:spPr>
        <a:xfrm flipH="1">
          <a:off x="0" y="8124825"/>
          <a:ext cx="1986642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1959428</xdr:colOff>
      <xdr:row>8</xdr:row>
      <xdr:rowOff>1080000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0159" b="23145"/>
        <a:stretch/>
      </xdr:blipFill>
      <xdr:spPr>
        <a:xfrm flipH="1">
          <a:off x="0" y="4695825"/>
          <a:ext cx="1959428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2048854</xdr:colOff>
      <xdr:row>12</xdr:row>
      <xdr:rowOff>1080000</xdr:rowOff>
    </xdr:to>
    <xdr:pic>
      <xdr:nvPicPr>
        <xdr:cNvPr id="11" name="Immagine 10" descr="Diadora Melody Uomo 176360 c0351 | YOUSPORTY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9" b="16845"/>
        <a:stretch/>
      </xdr:blipFill>
      <xdr:spPr bwMode="auto">
        <a:xfrm>
          <a:off x="0" y="9267825"/>
          <a:ext cx="204885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ella1610111232" displayName="Tabella1610111232" ref="A5:R14" totalsRowCount="1" headerRowDxfId="75" dataDxfId="74">
  <autoFilter ref="A5:R13"/>
  <tableColumns count="18">
    <tableColumn id="1" name="MODEL PICTURES" dataDxfId="73" totalsRowDxfId="72"/>
    <tableColumn id="2" name="ART" dataDxfId="71" totalsRowDxfId="70"/>
    <tableColumn id="3" name="COLORE" dataDxfId="69" totalsRowDxfId="68"/>
    <tableColumn id="4" name="DESC" dataDxfId="67" totalsRowDxfId="66"/>
    <tableColumn id="5" name="BRAND" dataDxfId="65" totalsRowDxfId="64"/>
    <tableColumn id="6" name="EAN CODE" dataDxfId="63" totalsRowDxfId="62"/>
    <tableColumn id="7" name="3,5" dataDxfId="61" totalsRowDxfId="60">
      <calculatedColumnFormula>Tabella161011123[[#This Row],[3,5]]/Tabella161011123[[#Totals],[QT]]*100</calculatedColumnFormula>
    </tableColumn>
    <tableColumn id="8" name="4" dataDxfId="59" totalsRowDxfId="58">
      <calculatedColumnFormula>Tabella161011123[[#This Row],[4]]/Tabella161011123[[#Totals],[QT]]*100</calculatedColumnFormula>
    </tableColumn>
    <tableColumn id="9" name="4,5" dataDxfId="57" totalsRowDxfId="56">
      <calculatedColumnFormula>Tabella161011123[[#This Row],[4,5]]/Tabella161011123[[#Totals],[QT]]*100</calculatedColumnFormula>
    </tableColumn>
    <tableColumn id="10" name="5" dataDxfId="55" totalsRowDxfId="54">
      <calculatedColumnFormula>Tabella161011123[[#This Row],[5]]/Tabella161011123[[#Totals],[QT]]*100</calculatedColumnFormula>
    </tableColumn>
    <tableColumn id="11" name="5,5" dataDxfId="53" totalsRowDxfId="52">
      <calculatedColumnFormula>Tabella161011123[[#This Row],[5,5]]/Tabella161011123[[#Totals],[QT]]*100</calculatedColumnFormula>
    </tableColumn>
    <tableColumn id="12" name="6" dataDxfId="51" totalsRowDxfId="50">
      <calculatedColumnFormula>Tabella161011123[[#This Row],[6]]/Tabella161011123[[#Totals],[QT]]*100</calculatedColumnFormula>
    </tableColumn>
    <tableColumn id="13" name="6,5" dataDxfId="49" totalsRowDxfId="48">
      <calculatedColumnFormula>Tabella161011123[[#This Row],[6,5]]/Tabella161011123[[#Totals],[QT]]*100</calculatedColumnFormula>
    </tableColumn>
    <tableColumn id="14" name="7,5" dataDxfId="47" totalsRowDxfId="46">
      <calculatedColumnFormula>Tabella161011123[[#This Row],[7,5]]/Tabella161011123[[#Totals],[QT]]*100</calculatedColumnFormula>
    </tableColumn>
    <tableColumn id="15" name="QT" totalsRowFunction="sum" dataDxfId="45" totalsRowDxfId="44">
      <calculatedColumnFormula>SUM(Tabella1610111232[[#This Row],[3,5]:[7,5]])</calculatedColumnFormula>
    </tableColumn>
    <tableColumn id="16" name="300" totalsRowFunction="sum" dataDxfId="43" totalsRowDxfId="42"/>
    <tableColumn id="17" name="Retail" totalsRowFunction="custom" dataDxfId="41" totalsRowDxfId="40">
      <totalsRowFormula>Tabella1610111232[[#Totals],[Tot Ret]]/Tabella1610111232[[#Totals],[QT]]</totalsRowFormula>
    </tableColumn>
    <tableColumn id="18" name="Tot Ret" totalsRowFunction="sum" dataDxfId="39" totalsRowDxfId="38">
      <calculatedColumnFormula>Tabella1610111232[[#This Row],[Retail]]*Tabella1610111232[[#This Row],[QT]]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ella161011123" displayName="Tabella161011123" ref="A5:R14" totalsRowCount="1" headerRowDxfId="37" dataDxfId="36">
  <autoFilter ref="A5:R13"/>
  <tableColumns count="18">
    <tableColumn id="1" name="MODEL PICTURES" dataDxfId="35" totalsRowDxfId="34"/>
    <tableColumn id="2" name="ART" dataDxfId="33" totalsRowDxfId="32"/>
    <tableColumn id="3" name="COLORE" dataDxfId="31" totalsRowDxfId="30"/>
    <tableColumn id="4" name="DESC" dataDxfId="29" totalsRowDxfId="28"/>
    <tableColumn id="5" name="BRAND" dataDxfId="27" totalsRowDxfId="26"/>
    <tableColumn id="6" name="EAN CODE" dataDxfId="25" totalsRowDxfId="24"/>
    <tableColumn id="7" name="3,5" dataDxfId="23" totalsRowDxfId="22"/>
    <tableColumn id="8" name="4" dataDxfId="21" totalsRowDxfId="20"/>
    <tableColumn id="9" name="4,5" dataDxfId="19" totalsRowDxfId="18"/>
    <tableColumn id="10" name="5" dataDxfId="17" totalsRowDxfId="16"/>
    <tableColumn id="11" name="5,5" dataDxfId="15" totalsRowDxfId="14"/>
    <tableColumn id="12" name="6" dataDxfId="13" totalsRowDxfId="12"/>
    <tableColumn id="13" name="6,5" dataDxfId="11" totalsRowDxfId="10"/>
    <tableColumn id="14" name="7,5" dataDxfId="9" totalsRowDxfId="8"/>
    <tableColumn id="15" name="QT" totalsRowFunction="sum" dataDxfId="7" totalsRowDxfId="6">
      <calculatedColumnFormula>SUM(Tabella161011123[[#This Row],[3,5]:[7,5]])</calculatedColumnFormula>
    </tableColumn>
    <tableColumn id="16" name="300" totalsRowFunction="sum" dataDxfId="5" totalsRowDxfId="4"/>
    <tableColumn id="17" name="Retail" totalsRowFunction="custom" dataDxfId="3" totalsRowDxfId="2">
      <totalsRowFormula>Tabella161011123[[#Totals],[Tot Ret]]/Tabella161011123[[#Totals],[QT]]</totalsRowFormula>
    </tableColumn>
    <tableColumn id="18" name="Tot Ret" totalsRowFunction="sum" dataDxfId="1" totalsRowDxfId="0">
      <calculatedColumnFormula>Tabella161011123[[#This Row],[Retail]]*Tabella161011123[[#This Row],[QT]]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R246"/>
  <sheetViews>
    <sheetView zoomScale="70" zoomScaleNormal="70" zoomScaleSheetLayoutView="70" workbookViewId="0">
      <pane ySplit="5" topLeftCell="A6" activePane="bottomLeft" state="frozen"/>
      <selection pane="bottomLeft" activeCell="R14" sqref="A1:R14"/>
    </sheetView>
  </sheetViews>
  <sheetFormatPr defaultColWidth="9.140625" defaultRowHeight="28.5" x14ac:dyDescent="0.25"/>
  <cols>
    <col min="1" max="1" width="41.140625" style="1" customWidth="1"/>
    <col min="2" max="2" width="16" style="4" bestFit="1" customWidth="1"/>
    <col min="3" max="3" width="14" style="4" customWidth="1"/>
    <col min="4" max="4" width="62.85546875" style="4" customWidth="1"/>
    <col min="5" max="5" width="18.85546875" style="1" hidden="1" customWidth="1"/>
    <col min="6" max="6" width="31.5703125" style="5" hidden="1" customWidth="1"/>
    <col min="7" max="13" width="19" style="5" customWidth="1"/>
    <col min="14" max="14" width="22.85546875" style="5" customWidth="1"/>
    <col min="15" max="15" width="10.7109375" style="7" bestFit="1" customWidth="1"/>
    <col min="16" max="16" width="19.28515625" style="1" hidden="1" customWidth="1"/>
    <col min="17" max="17" width="21.140625" style="11" customWidth="1"/>
    <col min="18" max="18" width="23.140625" style="13" bestFit="1" customWidth="1"/>
    <col min="19" max="16384" width="9.140625" style="1"/>
  </cols>
  <sheetData>
    <row r="4" spans="1:18" x14ac:dyDescent="0.25">
      <c r="A4" s="20" t="s">
        <v>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8" s="2" customFormat="1" x14ac:dyDescent="0.25">
      <c r="A5" s="2" t="s">
        <v>1</v>
      </c>
      <c r="B5" s="2" t="s">
        <v>2</v>
      </c>
      <c r="C5" s="2" t="s">
        <v>3</v>
      </c>
      <c r="D5" s="2" t="s">
        <v>4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  <c r="M5" s="2" t="s">
        <v>13</v>
      </c>
      <c r="N5" s="2" t="s">
        <v>14</v>
      </c>
      <c r="O5" s="3" t="s">
        <v>15</v>
      </c>
      <c r="P5" s="2" t="s">
        <v>36</v>
      </c>
      <c r="Q5" s="12" t="s">
        <v>35</v>
      </c>
      <c r="R5" s="13" t="s">
        <v>38</v>
      </c>
    </row>
    <row r="6" spans="1:18" ht="90" customHeight="1" x14ac:dyDescent="0.25">
      <c r="B6" s="4" t="s">
        <v>16</v>
      </c>
      <c r="C6" s="4" t="s">
        <v>17</v>
      </c>
      <c r="D6" s="4" t="s">
        <v>18</v>
      </c>
      <c r="E6" s="1" t="s">
        <v>19</v>
      </c>
      <c r="F6" s="5">
        <v>8030631779817</v>
      </c>
      <c r="G6" s="6">
        <f>Tabella161011123[[#This Row],[3,5]]/Tabella161011123[[#Totals],[QT]]*100</f>
        <v>1.1982570806100217</v>
      </c>
      <c r="H6" s="6">
        <f>Tabella161011123[[#This Row],[4]]/Tabella161011123[[#Totals],[QT]]*100</f>
        <v>1.1982570806100217</v>
      </c>
      <c r="I6" s="6">
        <f>Tabella161011123[[#This Row],[4,5]]/Tabella161011123[[#Totals],[QT]]*100</f>
        <v>2.505446623093682</v>
      </c>
      <c r="J6" s="6">
        <f>Tabella161011123[[#This Row],[5]]/Tabella161011123[[#Totals],[QT]]*100</f>
        <v>2.2875816993464051</v>
      </c>
      <c r="K6" s="6">
        <f>Tabella161011123[[#This Row],[5,5]]/Tabella161011123[[#Totals],[QT]]*100</f>
        <v>2.0697167755991286</v>
      </c>
      <c r="L6" s="6">
        <f>Tabella161011123[[#This Row],[6]]/Tabella161011123[[#Totals],[QT]]*100</f>
        <v>2.3965141612200433</v>
      </c>
      <c r="M6" s="6">
        <f>Tabella161011123[[#This Row],[6,5]]/Tabella161011123[[#Totals],[QT]]*100</f>
        <v>1.6339869281045754</v>
      </c>
      <c r="N6" s="6">
        <f>Tabella161011123[[#This Row],[7,5]]/Tabella161011123[[#Totals],[QT]]*100</f>
        <v>1.3071895424836601</v>
      </c>
      <c r="O6" s="7">
        <f>SUM(Tabella1610111232[[#This Row],[3,5]:[7,5]])</f>
        <v>14.596949891067538</v>
      </c>
      <c r="P6" s="8">
        <v>42.277992277992276</v>
      </c>
      <c r="Q6" s="13">
        <v>90</v>
      </c>
      <c r="R6" s="13">
        <f>Tabella1610111232[[#This Row],[Retail]]*Tabella1610111232[[#This Row],[QT]]</f>
        <v>1313.7254901960785</v>
      </c>
    </row>
    <row r="7" spans="1:18" ht="90" customHeight="1" x14ac:dyDescent="0.25">
      <c r="B7" s="4" t="s">
        <v>16</v>
      </c>
      <c r="C7" s="4" t="s">
        <v>20</v>
      </c>
      <c r="D7" s="4" t="s">
        <v>21</v>
      </c>
      <c r="E7" s="1" t="s">
        <v>19</v>
      </c>
      <c r="F7" s="5">
        <v>8030631779657</v>
      </c>
      <c r="G7" s="6">
        <f>Tabella161011123[[#This Row],[3,5]]/Tabella161011123[[#Totals],[QT]]*100</f>
        <v>1.3071895424836601</v>
      </c>
      <c r="H7" s="6">
        <f>Tabella161011123[[#This Row],[4]]/Tabella161011123[[#Totals],[QT]]*100</f>
        <v>1.1982570806100217</v>
      </c>
      <c r="I7" s="6">
        <f>Tabella161011123[[#This Row],[4,5]]/Tabella161011123[[#Totals],[QT]]*100</f>
        <v>2.505446623093682</v>
      </c>
      <c r="J7" s="6">
        <f>Tabella161011123[[#This Row],[5]]/Tabella161011123[[#Totals],[QT]]*100</f>
        <v>2.2875816993464051</v>
      </c>
      <c r="K7" s="6">
        <f>Tabella161011123[[#This Row],[5,5]]/Tabella161011123[[#Totals],[QT]]*100</f>
        <v>2.1786492374727668</v>
      </c>
      <c r="L7" s="6">
        <f>Tabella161011123[[#This Row],[6]]/Tabella161011123[[#Totals],[QT]]*100</f>
        <v>2.1786492374727668</v>
      </c>
      <c r="M7" s="6">
        <f>Tabella161011123[[#This Row],[6,5]]/Tabella161011123[[#Totals],[QT]]*100</f>
        <v>1.5250544662309369</v>
      </c>
      <c r="N7" s="6">
        <f>Tabella161011123[[#This Row],[7,5]]/Tabella161011123[[#Totals],[QT]]*100</f>
        <v>1.5250544662309369</v>
      </c>
      <c r="O7" s="7">
        <f>SUM(Tabella1610111232[[#This Row],[3,5]:[7,5]])</f>
        <v>14.705882352941176</v>
      </c>
      <c r="P7" s="8">
        <v>42.567567567567565</v>
      </c>
      <c r="Q7" s="13">
        <v>90</v>
      </c>
      <c r="R7" s="13">
        <f>Tabella1610111232[[#This Row],[Retail]]*Tabella1610111232[[#This Row],[QT]]</f>
        <v>1323.5294117647059</v>
      </c>
    </row>
    <row r="8" spans="1:18" ht="90" customHeight="1" x14ac:dyDescent="0.25">
      <c r="B8" s="4" t="s">
        <v>16</v>
      </c>
      <c r="C8" s="4" t="s">
        <v>22</v>
      </c>
      <c r="D8" s="4" t="s">
        <v>23</v>
      </c>
      <c r="E8" s="1" t="s">
        <v>19</v>
      </c>
      <c r="F8" s="5">
        <v>8030631779732</v>
      </c>
      <c r="G8" s="6">
        <f>Tabella161011123[[#This Row],[3,5]]/Tabella161011123[[#Totals],[QT]]*100</f>
        <v>1.1982570806100217</v>
      </c>
      <c r="H8" s="6">
        <f>Tabella161011123[[#This Row],[4]]/Tabella161011123[[#Totals],[QT]]*100</f>
        <v>1.1982570806100217</v>
      </c>
      <c r="I8" s="6">
        <f>Tabella161011123[[#This Row],[4,5]]/Tabella161011123[[#Totals],[QT]]*100</f>
        <v>2.3965141612200433</v>
      </c>
      <c r="J8" s="6">
        <f>Tabella161011123[[#This Row],[5]]/Tabella161011123[[#Totals],[QT]]*100</f>
        <v>2.2875816993464051</v>
      </c>
      <c r="K8" s="6">
        <f>Tabella161011123[[#This Row],[5,5]]/Tabella161011123[[#Totals],[QT]]*100</f>
        <v>2.2875816993464051</v>
      </c>
      <c r="L8" s="6">
        <f>Tabella161011123[[#This Row],[6]]/Tabella161011123[[#Totals],[QT]]*100</f>
        <v>2.6143790849673203</v>
      </c>
      <c r="M8" s="6">
        <f>Tabella161011123[[#This Row],[6,5]]/Tabella161011123[[#Totals],[QT]]*100</f>
        <v>0.8714596949891068</v>
      </c>
      <c r="N8" s="6">
        <f>Tabella161011123[[#This Row],[7,5]]/Tabella161011123[[#Totals],[QT]]*100</f>
        <v>1.8518518518518516</v>
      </c>
      <c r="O8" s="7">
        <f>SUM(Tabella1610111232[[#This Row],[3,5]:[7,5]])</f>
        <v>14.705882352941174</v>
      </c>
      <c r="P8" s="8">
        <v>42.567567567567565</v>
      </c>
      <c r="Q8" s="13">
        <v>90</v>
      </c>
      <c r="R8" s="13">
        <f>Tabella1610111232[[#This Row],[Retail]]*Tabella1610111232[[#This Row],[QT]]</f>
        <v>1323.5294117647056</v>
      </c>
    </row>
    <row r="9" spans="1:18" ht="90" customHeight="1" x14ac:dyDescent="0.25">
      <c r="B9" s="4" t="s">
        <v>24</v>
      </c>
      <c r="C9" s="4" t="s">
        <v>25</v>
      </c>
      <c r="D9" s="4" t="s">
        <v>26</v>
      </c>
      <c r="E9" s="1" t="s">
        <v>19</v>
      </c>
      <c r="F9" s="5">
        <v>8030631779497</v>
      </c>
      <c r="G9" s="6">
        <f>Tabella161011123[[#This Row],[3,5]]/Tabella161011123[[#Totals],[QT]]*100</f>
        <v>1.0893246187363834</v>
      </c>
      <c r="H9" s="6">
        <f>Tabella161011123[[#This Row],[4]]/Tabella161011123[[#Totals],[QT]]*100</f>
        <v>0.98039215686274506</v>
      </c>
      <c r="I9" s="6">
        <f>Tabella161011123[[#This Row],[4,5]]/Tabella161011123[[#Totals],[QT]]*100</f>
        <v>1.9607843137254901</v>
      </c>
      <c r="J9" s="6">
        <f>Tabella161011123[[#This Row],[5]]/Tabella161011123[[#Totals],[QT]]*100</f>
        <v>1.9607843137254901</v>
      </c>
      <c r="K9" s="6">
        <f>Tabella161011123[[#This Row],[5,5]]/Tabella161011123[[#Totals],[QT]]*100</f>
        <v>1.7429193899782136</v>
      </c>
      <c r="L9" s="6">
        <f>Tabella161011123[[#This Row],[6]]/Tabella161011123[[#Totals],[QT]]*100</f>
        <v>2.0697167755991286</v>
      </c>
      <c r="M9" s="6">
        <f>Tabella161011123[[#This Row],[6,5]]/Tabella161011123[[#Totals],[QT]]*100</f>
        <v>1.1982570806100217</v>
      </c>
      <c r="N9" s="6">
        <f>Tabella161011123[[#This Row],[7,5]]/Tabella161011123[[#Totals],[QT]]*100</f>
        <v>1.1982570806100217</v>
      </c>
      <c r="O9" s="7">
        <f>SUM(Tabella1610111232[[#This Row],[3,5]:[7,5]])</f>
        <v>12.200435729847495</v>
      </c>
      <c r="P9" s="8">
        <v>35.907335907335906</v>
      </c>
      <c r="Q9" s="13">
        <v>90</v>
      </c>
      <c r="R9" s="13">
        <f>Tabella1610111232[[#This Row],[Retail]]*Tabella1610111232[[#This Row],[QT]]</f>
        <v>1098.0392156862745</v>
      </c>
    </row>
    <row r="10" spans="1:18" ht="90" customHeight="1" x14ac:dyDescent="0.25">
      <c r="B10" s="4" t="s">
        <v>24</v>
      </c>
      <c r="C10" s="4" t="s">
        <v>27</v>
      </c>
      <c r="D10" s="4" t="s">
        <v>28</v>
      </c>
      <c r="E10" s="1" t="s">
        <v>19</v>
      </c>
      <c r="F10" s="5">
        <v>8030631779411</v>
      </c>
      <c r="G10" s="6">
        <f>Tabella161011123[[#This Row],[3,5]]/Tabella161011123[[#Totals],[QT]]*100</f>
        <v>1.1982570806100217</v>
      </c>
      <c r="H10" s="6">
        <f>Tabella161011123[[#This Row],[4]]/Tabella161011123[[#Totals],[QT]]*100</f>
        <v>0.54466230936819171</v>
      </c>
      <c r="I10" s="6">
        <f>Tabella161011123[[#This Row],[4,5]]/Tabella161011123[[#Totals],[QT]]*100</f>
        <v>1.9607843137254901</v>
      </c>
      <c r="J10" s="6">
        <f>Tabella161011123[[#This Row],[5]]/Tabella161011123[[#Totals],[QT]]*100</f>
        <v>1.8518518518518516</v>
      </c>
      <c r="K10" s="6">
        <f>Tabella161011123[[#This Row],[5,5]]/Tabella161011123[[#Totals],[QT]]*100</f>
        <v>1.7429193899782136</v>
      </c>
      <c r="L10" s="6">
        <f>Tabella161011123[[#This Row],[6]]/Tabella161011123[[#Totals],[QT]]*100</f>
        <v>1.8518518518518516</v>
      </c>
      <c r="M10" s="6">
        <f>Tabella161011123[[#This Row],[6,5]]/Tabella161011123[[#Totals],[QT]]*100</f>
        <v>0.76252723311546844</v>
      </c>
      <c r="N10" s="6">
        <f>Tabella161011123[[#This Row],[7,5]]/Tabella161011123[[#Totals],[QT]]*100</f>
        <v>2.0697167755991286</v>
      </c>
      <c r="O10" s="7">
        <f>SUM(Tabella1610111232[[#This Row],[3,5]:[7,5]])</f>
        <v>11.982570806100217</v>
      </c>
      <c r="P10" s="8">
        <v>35.328185328185327</v>
      </c>
      <c r="Q10" s="13">
        <v>90</v>
      </c>
      <c r="R10" s="13">
        <f>Tabella1610111232[[#This Row],[Retail]]*Tabella1610111232[[#This Row],[QT]]</f>
        <v>1078.4313725490194</v>
      </c>
    </row>
    <row r="11" spans="1:18" ht="90" customHeight="1" x14ac:dyDescent="0.25">
      <c r="B11" s="4" t="s">
        <v>24</v>
      </c>
      <c r="C11" s="4" t="s">
        <v>29</v>
      </c>
      <c r="D11" s="4" t="s">
        <v>30</v>
      </c>
      <c r="E11" s="1" t="s">
        <v>19</v>
      </c>
      <c r="F11" s="5">
        <v>8030631779336</v>
      </c>
      <c r="G11" s="6">
        <f>Tabella161011123[[#This Row],[3,5]]/Tabella161011123[[#Totals],[QT]]*100</f>
        <v>0.8714596949891068</v>
      </c>
      <c r="H11" s="6">
        <f>Tabella161011123[[#This Row],[4]]/Tabella161011123[[#Totals],[QT]]*100</f>
        <v>0.8714596949891068</v>
      </c>
      <c r="I11" s="6">
        <f>Tabella161011123[[#This Row],[4,5]]/Tabella161011123[[#Totals],[QT]]*100</f>
        <v>2.2875816993464051</v>
      </c>
      <c r="J11" s="6">
        <f>Tabella161011123[[#This Row],[5]]/Tabella161011123[[#Totals],[QT]]*100</f>
        <v>2.1786492374727668</v>
      </c>
      <c r="K11" s="6">
        <f>Tabella161011123[[#This Row],[5,5]]/Tabella161011123[[#Totals],[QT]]*100</f>
        <v>2.0697167755991286</v>
      </c>
      <c r="L11" s="6">
        <f>Tabella161011123[[#This Row],[6]]/Tabella161011123[[#Totals],[QT]]*100</f>
        <v>2.0697167755991286</v>
      </c>
      <c r="M11" s="6">
        <f>Tabella161011123[[#This Row],[6,5]]/Tabella161011123[[#Totals],[QT]]*100</f>
        <v>0.98039215686274506</v>
      </c>
      <c r="N11" s="6">
        <f>Tabella161011123[[#This Row],[7,5]]/Tabella161011123[[#Totals],[QT]]*100</f>
        <v>0.8714596949891068</v>
      </c>
      <c r="O11" s="7">
        <f>SUM(Tabella1610111232[[#This Row],[3,5]:[7,5]])</f>
        <v>12.200435729847495</v>
      </c>
      <c r="P11" s="8">
        <v>35.907335907335906</v>
      </c>
      <c r="Q11" s="13">
        <v>90</v>
      </c>
      <c r="R11" s="13">
        <f>Tabella1610111232[[#This Row],[Retail]]*Tabella1610111232[[#This Row],[QT]]</f>
        <v>1098.0392156862745</v>
      </c>
    </row>
    <row r="12" spans="1:18" ht="90" customHeight="1" x14ac:dyDescent="0.25">
      <c r="B12" s="4" t="s">
        <v>24</v>
      </c>
      <c r="C12" s="4" t="s">
        <v>31</v>
      </c>
      <c r="D12" s="4" t="s">
        <v>32</v>
      </c>
      <c r="E12" s="1" t="s">
        <v>19</v>
      </c>
      <c r="F12" s="5">
        <v>8030631779572</v>
      </c>
      <c r="G12" s="6">
        <f>Tabella161011123[[#This Row],[3,5]]/Tabella161011123[[#Totals],[QT]]*100</f>
        <v>0.8714596949891068</v>
      </c>
      <c r="H12" s="6">
        <f>Tabella161011123[[#This Row],[4]]/Tabella161011123[[#Totals],[QT]]*100</f>
        <v>0.8714596949891068</v>
      </c>
      <c r="I12" s="6">
        <f>Tabella161011123[[#This Row],[4,5]]/Tabella161011123[[#Totals],[QT]]*100</f>
        <v>2.0697167755991286</v>
      </c>
      <c r="J12" s="6">
        <f>Tabella161011123[[#This Row],[5]]/Tabella161011123[[#Totals],[QT]]*100</f>
        <v>1.9607843137254901</v>
      </c>
      <c r="K12" s="6">
        <f>Tabella161011123[[#This Row],[5,5]]/Tabella161011123[[#Totals],[QT]]*100</f>
        <v>1.7429193899782136</v>
      </c>
      <c r="L12" s="6">
        <f>Tabella161011123[[#This Row],[6]]/Tabella161011123[[#Totals],[QT]]*100</f>
        <v>1.9607843137254901</v>
      </c>
      <c r="M12" s="6">
        <f>Tabella161011123[[#This Row],[6,5]]/Tabella161011123[[#Totals],[QT]]*100</f>
        <v>0.8714596949891068</v>
      </c>
      <c r="N12" s="6">
        <f>Tabella161011123[[#This Row],[7,5]]/Tabella161011123[[#Totals],[QT]]*100</f>
        <v>0.98039215686274506</v>
      </c>
      <c r="O12" s="7">
        <f>SUM(Tabella1610111232[[#This Row],[3,5]:[7,5]])</f>
        <v>11.328976034858387</v>
      </c>
      <c r="P12" s="8">
        <v>33.590733590733592</v>
      </c>
      <c r="Q12" s="13">
        <v>90</v>
      </c>
      <c r="R12" s="13">
        <f>Tabella1610111232[[#This Row],[Retail]]*Tabella1610111232[[#This Row],[QT]]</f>
        <v>1019.6078431372548</v>
      </c>
    </row>
    <row r="13" spans="1:18" ht="90" customHeight="1" x14ac:dyDescent="0.25">
      <c r="B13" s="4" t="s">
        <v>24</v>
      </c>
      <c r="C13" s="4" t="s">
        <v>33</v>
      </c>
      <c r="D13" s="4" t="s">
        <v>34</v>
      </c>
      <c r="E13" s="1" t="s">
        <v>19</v>
      </c>
      <c r="F13" s="5">
        <v>8030631779978</v>
      </c>
      <c r="G13" s="6">
        <f>Tabella161011123[[#This Row],[3,5]]/Tabella161011123[[#Totals],[QT]]*100</f>
        <v>0.2178649237472767</v>
      </c>
      <c r="H13" s="6">
        <f>Tabella161011123[[#This Row],[4]]/Tabella161011123[[#Totals],[QT]]*100</f>
        <v>1.0893246187363834</v>
      </c>
      <c r="I13" s="6">
        <f>Tabella161011123[[#This Row],[4,5]]/Tabella161011123[[#Totals],[QT]]*100</f>
        <v>2.9411764705882351</v>
      </c>
      <c r="J13" s="6">
        <f>Tabella161011123[[#This Row],[5]]/Tabella161011123[[#Totals],[QT]]*100</f>
        <v>0.10893246187363835</v>
      </c>
      <c r="K13" s="6">
        <f>Tabella161011123[[#This Row],[5,5]]/Tabella161011123[[#Totals],[QT]]*100</f>
        <v>2.8322440087145968</v>
      </c>
      <c r="L13" s="6">
        <f>Tabella161011123[[#This Row],[6]]/Tabella161011123[[#Totals],[QT]]*100</f>
        <v>0.54466230936819171</v>
      </c>
      <c r="M13" s="6">
        <f>Tabella161011123[[#This Row],[6,5]]/Tabella161011123[[#Totals],[QT]]*100</f>
        <v>0</v>
      </c>
      <c r="N13" s="6">
        <f>Tabella161011123[[#This Row],[7,5]]/Tabella161011123[[#Totals],[QT]]*100</f>
        <v>0.54466230936819171</v>
      </c>
      <c r="O13" s="7">
        <f>SUM(Tabella1610111232[[#This Row],[3,5]:[7,5]])</f>
        <v>8.2788671023965144</v>
      </c>
      <c r="P13" s="8">
        <v>25.482625482625483</v>
      </c>
      <c r="Q13" s="13">
        <v>90</v>
      </c>
      <c r="R13" s="13">
        <f>Tabella1610111232[[#This Row],[Retail]]*Tabella1610111232[[#This Row],[QT]]</f>
        <v>745.0980392156863</v>
      </c>
    </row>
    <row r="14" spans="1:18" ht="90" customHeight="1" x14ac:dyDescent="0.25">
      <c r="G14" s="15"/>
      <c r="H14" s="15"/>
      <c r="I14" s="15"/>
      <c r="J14" s="15"/>
      <c r="K14" s="15"/>
      <c r="L14" s="15"/>
      <c r="M14" s="15"/>
      <c r="N14" s="15"/>
      <c r="O14" s="16">
        <f>SUBTOTAL(109,Tabella1610111232[QT])</f>
        <v>100</v>
      </c>
      <c r="P14" s="17">
        <f>SUBTOTAL(109,Tabella1610111232[300])</f>
        <v>293.62934362934362</v>
      </c>
      <c r="Q14" s="18">
        <f>Tabella1610111232[[#Totals],[Tot Ret]]/Tabella1610111232[[#Totals],[QT]]</f>
        <v>90</v>
      </c>
      <c r="R14" s="19">
        <f>SUBTOTAL(109,Tabella1610111232[Tot Ret])</f>
        <v>9000</v>
      </c>
    </row>
    <row r="15" spans="1:18" ht="90" customHeight="1" x14ac:dyDescent="0.25">
      <c r="F15" s="10"/>
    </row>
    <row r="16" spans="1:18" ht="90" customHeight="1" x14ac:dyDescent="0.25"/>
    <row r="17" spans="2:2" ht="90" customHeight="1" x14ac:dyDescent="0.25"/>
    <row r="18" spans="2:2" ht="90" customHeight="1" x14ac:dyDescent="0.25"/>
    <row r="19" spans="2:2" ht="90" customHeight="1" x14ac:dyDescent="0.25"/>
    <row r="20" spans="2:2" ht="90" customHeight="1" x14ac:dyDescent="0.25"/>
    <row r="21" spans="2:2" ht="90" customHeight="1" x14ac:dyDescent="0.25"/>
    <row r="22" spans="2:2" ht="90" customHeight="1" x14ac:dyDescent="0.25"/>
    <row r="23" spans="2:2" ht="90" customHeight="1" x14ac:dyDescent="0.25">
      <c r="B23" s="4" t="s">
        <v>37</v>
      </c>
    </row>
    <row r="24" spans="2:2" ht="90" customHeight="1" x14ac:dyDescent="0.25"/>
    <row r="25" spans="2:2" ht="90" customHeight="1" x14ac:dyDescent="0.25"/>
    <row r="26" spans="2:2" ht="90" customHeight="1" x14ac:dyDescent="0.25"/>
    <row r="27" spans="2:2" ht="90" customHeight="1" x14ac:dyDescent="0.25"/>
    <row r="28" spans="2:2" ht="90" customHeight="1" x14ac:dyDescent="0.25"/>
    <row r="29" spans="2:2" ht="90" customHeight="1" x14ac:dyDescent="0.25"/>
    <row r="30" spans="2:2" ht="90" customHeight="1" x14ac:dyDescent="0.25"/>
    <row r="31" spans="2:2" ht="90" customHeight="1" x14ac:dyDescent="0.25"/>
    <row r="32" spans="2:2" ht="90" customHeight="1" x14ac:dyDescent="0.25"/>
    <row r="33" ht="90" customHeight="1" x14ac:dyDescent="0.25"/>
    <row r="34" ht="90" customHeight="1" x14ac:dyDescent="0.25"/>
    <row r="35" ht="90" customHeight="1" x14ac:dyDescent="0.25"/>
    <row r="36" ht="90" customHeight="1" x14ac:dyDescent="0.25"/>
    <row r="37" ht="90" customHeight="1" x14ac:dyDescent="0.25"/>
    <row r="38" ht="90" customHeight="1" x14ac:dyDescent="0.25"/>
    <row r="39" ht="90" customHeight="1" x14ac:dyDescent="0.25"/>
    <row r="40" ht="90" customHeight="1" x14ac:dyDescent="0.25"/>
    <row r="41" ht="90" customHeight="1" x14ac:dyDescent="0.25"/>
    <row r="42" ht="90" customHeight="1" x14ac:dyDescent="0.25"/>
    <row r="43" ht="90" customHeight="1" x14ac:dyDescent="0.25"/>
    <row r="44" ht="90" customHeight="1" x14ac:dyDescent="0.25"/>
    <row r="45" ht="90" customHeight="1" x14ac:dyDescent="0.25"/>
    <row r="46" ht="90" customHeight="1" x14ac:dyDescent="0.25"/>
    <row r="47" ht="90" customHeight="1" x14ac:dyDescent="0.25"/>
    <row r="48" ht="90" customHeight="1" x14ac:dyDescent="0.25"/>
    <row r="49" ht="90" customHeight="1" x14ac:dyDescent="0.25"/>
    <row r="50" ht="90" customHeight="1" x14ac:dyDescent="0.25"/>
    <row r="51" ht="90" customHeight="1" x14ac:dyDescent="0.25"/>
    <row r="52" ht="90" customHeight="1" x14ac:dyDescent="0.25"/>
    <row r="53" ht="90" customHeight="1" x14ac:dyDescent="0.25"/>
    <row r="54" ht="90" customHeight="1" x14ac:dyDescent="0.25"/>
    <row r="55" ht="90" customHeight="1" x14ac:dyDescent="0.25"/>
    <row r="56" ht="90" customHeight="1" x14ac:dyDescent="0.25"/>
    <row r="57" ht="90" customHeight="1" x14ac:dyDescent="0.25"/>
    <row r="58" ht="90" customHeight="1" x14ac:dyDescent="0.25"/>
    <row r="59" ht="90" customHeight="1" x14ac:dyDescent="0.25"/>
    <row r="60" ht="90" customHeight="1" x14ac:dyDescent="0.25"/>
    <row r="61" ht="90" customHeight="1" x14ac:dyDescent="0.25"/>
    <row r="62" ht="90" customHeight="1" x14ac:dyDescent="0.25"/>
    <row r="63" ht="90" customHeight="1" x14ac:dyDescent="0.25"/>
    <row r="64" ht="90" customHeight="1" x14ac:dyDescent="0.25"/>
    <row r="65" ht="90" customHeight="1" x14ac:dyDescent="0.25"/>
    <row r="66" ht="90" customHeight="1" x14ac:dyDescent="0.25"/>
    <row r="67" ht="90" customHeight="1" x14ac:dyDescent="0.25"/>
    <row r="68" ht="90" customHeight="1" x14ac:dyDescent="0.25"/>
    <row r="69" ht="90" customHeight="1" x14ac:dyDescent="0.25"/>
    <row r="70" ht="90" customHeight="1" x14ac:dyDescent="0.25"/>
    <row r="71" ht="90" customHeight="1" x14ac:dyDescent="0.25"/>
    <row r="72" ht="90" customHeight="1" x14ac:dyDescent="0.25"/>
    <row r="73" ht="90" customHeight="1" x14ac:dyDescent="0.25"/>
    <row r="74" ht="90" customHeight="1" x14ac:dyDescent="0.25"/>
    <row r="75" ht="90" customHeight="1" x14ac:dyDescent="0.25"/>
    <row r="76" ht="90" customHeight="1" x14ac:dyDescent="0.25"/>
    <row r="77" ht="90" customHeight="1" x14ac:dyDescent="0.25"/>
    <row r="78" ht="90" customHeight="1" x14ac:dyDescent="0.25"/>
    <row r="79" ht="90" customHeight="1" x14ac:dyDescent="0.25"/>
    <row r="80" ht="90" customHeight="1" x14ac:dyDescent="0.25"/>
    <row r="81" ht="90" customHeight="1" x14ac:dyDescent="0.25"/>
    <row r="82" ht="90" customHeight="1" x14ac:dyDescent="0.25"/>
    <row r="83" ht="90" customHeight="1" x14ac:dyDescent="0.25"/>
    <row r="84" ht="90" customHeight="1" x14ac:dyDescent="0.25"/>
    <row r="85" ht="90" customHeight="1" x14ac:dyDescent="0.25"/>
    <row r="86" ht="90" customHeight="1" x14ac:dyDescent="0.25"/>
    <row r="87" ht="90" customHeight="1" x14ac:dyDescent="0.25"/>
    <row r="88" ht="90" customHeight="1" x14ac:dyDescent="0.25"/>
    <row r="89" ht="90" customHeight="1" x14ac:dyDescent="0.25"/>
    <row r="90" ht="90" customHeight="1" x14ac:dyDescent="0.25"/>
    <row r="91" ht="90" customHeight="1" x14ac:dyDescent="0.25"/>
    <row r="92" ht="90" customHeight="1" x14ac:dyDescent="0.25"/>
    <row r="93" ht="90" customHeight="1" x14ac:dyDescent="0.25"/>
    <row r="94" ht="90" customHeight="1" x14ac:dyDescent="0.25"/>
    <row r="95" ht="90" customHeight="1" x14ac:dyDescent="0.25"/>
    <row r="96" ht="90" customHeight="1" x14ac:dyDescent="0.25"/>
    <row r="97" ht="90" customHeight="1" x14ac:dyDescent="0.25"/>
    <row r="98" ht="90" customHeight="1" x14ac:dyDescent="0.25"/>
    <row r="99" ht="90" customHeight="1" x14ac:dyDescent="0.25"/>
    <row r="100" ht="90" customHeight="1" x14ac:dyDescent="0.25"/>
    <row r="101" ht="90" customHeight="1" x14ac:dyDescent="0.25"/>
    <row r="102" ht="90" customHeight="1" x14ac:dyDescent="0.25"/>
    <row r="103" ht="90" customHeight="1" x14ac:dyDescent="0.25"/>
    <row r="104" ht="90" customHeight="1" x14ac:dyDescent="0.25"/>
    <row r="105" ht="90" customHeight="1" x14ac:dyDescent="0.25"/>
    <row r="106" ht="90" customHeight="1" x14ac:dyDescent="0.25"/>
    <row r="107" ht="90" customHeight="1" x14ac:dyDescent="0.25"/>
    <row r="108" ht="90" customHeight="1" x14ac:dyDescent="0.25"/>
    <row r="109" ht="90" customHeight="1" x14ac:dyDescent="0.25"/>
    <row r="110" ht="90" customHeight="1" x14ac:dyDescent="0.25"/>
    <row r="111" ht="90" customHeight="1" x14ac:dyDescent="0.25"/>
    <row r="112" ht="90" customHeight="1" x14ac:dyDescent="0.25"/>
    <row r="113" ht="90" customHeight="1" x14ac:dyDescent="0.25"/>
    <row r="114" ht="90" customHeight="1" x14ac:dyDescent="0.25"/>
    <row r="115" ht="90" customHeight="1" x14ac:dyDescent="0.25"/>
    <row r="116" ht="90" customHeight="1" x14ac:dyDescent="0.25"/>
    <row r="117" ht="90" customHeight="1" x14ac:dyDescent="0.25"/>
    <row r="118" ht="90" customHeight="1" x14ac:dyDescent="0.25"/>
    <row r="119" ht="90" customHeight="1" x14ac:dyDescent="0.25"/>
    <row r="120" ht="90" customHeight="1" x14ac:dyDescent="0.25"/>
    <row r="121" ht="90" customHeight="1" x14ac:dyDescent="0.25"/>
    <row r="122" ht="90" customHeight="1" x14ac:dyDescent="0.25"/>
    <row r="123" ht="90" customHeight="1" x14ac:dyDescent="0.25"/>
    <row r="124" ht="90" customHeight="1" x14ac:dyDescent="0.25"/>
    <row r="125" ht="90" customHeight="1" x14ac:dyDescent="0.25"/>
    <row r="126" ht="90" customHeight="1" x14ac:dyDescent="0.25"/>
    <row r="127" ht="90" customHeight="1" x14ac:dyDescent="0.25"/>
    <row r="128" ht="90" customHeight="1" x14ac:dyDescent="0.25"/>
    <row r="129" ht="90" customHeight="1" x14ac:dyDescent="0.25"/>
    <row r="130" ht="90" customHeight="1" x14ac:dyDescent="0.25"/>
    <row r="131" ht="90" customHeight="1" x14ac:dyDescent="0.25"/>
    <row r="132" ht="90" customHeight="1" x14ac:dyDescent="0.25"/>
    <row r="133" ht="90" customHeight="1" x14ac:dyDescent="0.25"/>
    <row r="134" ht="90" customHeight="1" x14ac:dyDescent="0.25"/>
    <row r="135" ht="90" customHeight="1" x14ac:dyDescent="0.25"/>
    <row r="136" ht="90" customHeight="1" x14ac:dyDescent="0.25"/>
    <row r="137" ht="90" customHeight="1" x14ac:dyDescent="0.25"/>
    <row r="138" ht="90" customHeight="1" x14ac:dyDescent="0.25"/>
    <row r="139" ht="90" customHeight="1" x14ac:dyDescent="0.25"/>
    <row r="140" ht="90" customHeight="1" x14ac:dyDescent="0.25"/>
    <row r="141" ht="90" customHeight="1" x14ac:dyDescent="0.25"/>
    <row r="142" ht="90" customHeight="1" x14ac:dyDescent="0.25"/>
    <row r="143" ht="90" customHeight="1" x14ac:dyDescent="0.25"/>
    <row r="144" ht="90" customHeight="1" x14ac:dyDescent="0.25"/>
    <row r="145" ht="90" customHeight="1" x14ac:dyDescent="0.25"/>
    <row r="146" ht="90" customHeight="1" x14ac:dyDescent="0.25"/>
    <row r="147" ht="90" customHeight="1" x14ac:dyDescent="0.25"/>
    <row r="148" ht="90" customHeight="1" x14ac:dyDescent="0.25"/>
    <row r="149" ht="90" customHeight="1" x14ac:dyDescent="0.25"/>
    <row r="150" ht="90" customHeight="1" x14ac:dyDescent="0.25"/>
    <row r="151" ht="90" customHeight="1" x14ac:dyDescent="0.25"/>
    <row r="152" ht="90" customHeight="1" x14ac:dyDescent="0.25"/>
    <row r="153" ht="90" customHeight="1" x14ac:dyDescent="0.25"/>
    <row r="154" ht="90" customHeight="1" x14ac:dyDescent="0.25"/>
    <row r="155" ht="90" customHeight="1" x14ac:dyDescent="0.25"/>
    <row r="156" ht="90" customHeight="1" x14ac:dyDescent="0.25"/>
    <row r="157" ht="90" customHeight="1" x14ac:dyDescent="0.25"/>
    <row r="158" ht="90" customHeight="1" x14ac:dyDescent="0.25"/>
    <row r="159" ht="90" customHeight="1" x14ac:dyDescent="0.25"/>
    <row r="160" ht="90" customHeight="1" x14ac:dyDescent="0.25"/>
    <row r="161" ht="90" customHeight="1" x14ac:dyDescent="0.25"/>
    <row r="162" ht="90" customHeight="1" x14ac:dyDescent="0.25"/>
    <row r="163" ht="90" customHeight="1" x14ac:dyDescent="0.25"/>
    <row r="164" ht="90" customHeight="1" x14ac:dyDescent="0.25"/>
    <row r="165" ht="90" customHeight="1" x14ac:dyDescent="0.25"/>
    <row r="166" ht="90" customHeight="1" x14ac:dyDescent="0.25"/>
    <row r="167" ht="90" customHeight="1" x14ac:dyDescent="0.25"/>
    <row r="168" ht="90" customHeight="1" x14ac:dyDescent="0.25"/>
    <row r="169" ht="90" customHeight="1" x14ac:dyDescent="0.25"/>
    <row r="170" ht="90" customHeight="1" x14ac:dyDescent="0.25"/>
    <row r="171" ht="90" customHeight="1" x14ac:dyDescent="0.25"/>
    <row r="172" ht="90" customHeight="1" x14ac:dyDescent="0.25"/>
    <row r="173" ht="90" customHeight="1" x14ac:dyDescent="0.25"/>
    <row r="174" ht="90" customHeight="1" x14ac:dyDescent="0.25"/>
    <row r="175" ht="90" customHeight="1" x14ac:dyDescent="0.25"/>
    <row r="176" ht="90" customHeight="1" x14ac:dyDescent="0.25"/>
    <row r="177" ht="90" customHeight="1" x14ac:dyDescent="0.25"/>
    <row r="178" ht="90" customHeight="1" x14ac:dyDescent="0.25"/>
    <row r="179" ht="90" customHeight="1" x14ac:dyDescent="0.25"/>
    <row r="180" ht="90" customHeight="1" x14ac:dyDescent="0.25"/>
    <row r="181" ht="90" customHeight="1" x14ac:dyDescent="0.25"/>
    <row r="182" ht="90" customHeight="1" x14ac:dyDescent="0.25"/>
    <row r="183" ht="90" customHeight="1" x14ac:dyDescent="0.25"/>
    <row r="184" ht="90" customHeight="1" x14ac:dyDescent="0.25"/>
    <row r="185" ht="90" customHeight="1" x14ac:dyDescent="0.25"/>
    <row r="186" ht="90" customHeight="1" x14ac:dyDescent="0.25"/>
    <row r="187" ht="90" customHeight="1" x14ac:dyDescent="0.25"/>
    <row r="188" ht="90" customHeight="1" x14ac:dyDescent="0.25"/>
    <row r="189" ht="90" customHeight="1" x14ac:dyDescent="0.25"/>
    <row r="190" ht="90" customHeight="1" x14ac:dyDescent="0.25"/>
    <row r="191" ht="90" customHeight="1" x14ac:dyDescent="0.25"/>
    <row r="192" ht="90" customHeight="1" x14ac:dyDescent="0.25"/>
    <row r="193" ht="90" customHeight="1" x14ac:dyDescent="0.25"/>
    <row r="194" ht="90" customHeight="1" x14ac:dyDescent="0.25"/>
    <row r="195" ht="90" customHeight="1" x14ac:dyDescent="0.25"/>
    <row r="196" ht="90" customHeight="1" x14ac:dyDescent="0.25"/>
    <row r="197" ht="90" customHeight="1" x14ac:dyDescent="0.25"/>
    <row r="198" ht="90" customHeight="1" x14ac:dyDescent="0.25"/>
    <row r="199" ht="90" customHeight="1" x14ac:dyDescent="0.25"/>
    <row r="200" ht="90" customHeight="1" x14ac:dyDescent="0.25"/>
    <row r="201" ht="90" customHeight="1" x14ac:dyDescent="0.25"/>
    <row r="202" ht="90" customHeight="1" x14ac:dyDescent="0.25"/>
    <row r="203" ht="90" customHeight="1" x14ac:dyDescent="0.25"/>
    <row r="204" ht="90" customHeight="1" x14ac:dyDescent="0.25"/>
    <row r="205" ht="90" customHeight="1" x14ac:dyDescent="0.25"/>
    <row r="206" ht="90" customHeight="1" x14ac:dyDescent="0.25"/>
    <row r="207" ht="90" customHeight="1" x14ac:dyDescent="0.25"/>
    <row r="208" ht="90" customHeight="1" x14ac:dyDescent="0.25"/>
    <row r="209" ht="90" customHeight="1" x14ac:dyDescent="0.25"/>
    <row r="210" ht="90" customHeight="1" x14ac:dyDescent="0.25"/>
    <row r="211" ht="90" customHeight="1" x14ac:dyDescent="0.25"/>
    <row r="212" ht="90" customHeight="1" x14ac:dyDescent="0.25"/>
    <row r="213" ht="90" customHeight="1" x14ac:dyDescent="0.25"/>
    <row r="214" ht="90" customHeight="1" x14ac:dyDescent="0.25"/>
    <row r="215" ht="90" customHeight="1" x14ac:dyDescent="0.25"/>
    <row r="216" ht="90" customHeight="1" x14ac:dyDescent="0.25"/>
    <row r="217" ht="90" customHeight="1" x14ac:dyDescent="0.25"/>
    <row r="218" ht="90" customHeight="1" x14ac:dyDescent="0.25"/>
    <row r="219" ht="90" customHeight="1" x14ac:dyDescent="0.25"/>
    <row r="220" ht="90" customHeight="1" x14ac:dyDescent="0.25"/>
    <row r="221" ht="90" customHeight="1" x14ac:dyDescent="0.25"/>
    <row r="222" ht="90" customHeight="1" x14ac:dyDescent="0.25"/>
    <row r="223" ht="90" customHeight="1" x14ac:dyDescent="0.25"/>
    <row r="224" ht="90" customHeight="1" x14ac:dyDescent="0.25"/>
    <row r="225" ht="90" customHeight="1" x14ac:dyDescent="0.25"/>
    <row r="226" ht="90" customHeight="1" x14ac:dyDescent="0.25"/>
    <row r="227" ht="90" customHeight="1" x14ac:dyDescent="0.25"/>
    <row r="228" ht="90" customHeight="1" x14ac:dyDescent="0.25"/>
    <row r="229" ht="90" customHeight="1" x14ac:dyDescent="0.25"/>
    <row r="230" ht="90" customHeight="1" x14ac:dyDescent="0.25"/>
    <row r="231" ht="90" customHeight="1" x14ac:dyDescent="0.25"/>
    <row r="232" ht="90" customHeight="1" x14ac:dyDescent="0.25"/>
    <row r="233" ht="90" customHeight="1" x14ac:dyDescent="0.25"/>
    <row r="234" ht="90" customHeight="1" x14ac:dyDescent="0.25"/>
    <row r="235" ht="90" customHeight="1" x14ac:dyDescent="0.25"/>
    <row r="236" ht="90" customHeight="1" x14ac:dyDescent="0.25"/>
    <row r="237" ht="90" customHeight="1" x14ac:dyDescent="0.25"/>
    <row r="238" ht="90" customHeight="1" x14ac:dyDescent="0.25"/>
    <row r="239" ht="90" customHeight="1" x14ac:dyDescent="0.25"/>
    <row r="240" ht="90" customHeight="1" x14ac:dyDescent="0.25"/>
    <row r="241" ht="90" customHeight="1" x14ac:dyDescent="0.25"/>
    <row r="242" ht="90" customHeight="1" x14ac:dyDescent="0.25"/>
    <row r="243" ht="90" customHeight="1" x14ac:dyDescent="0.25"/>
    <row r="244" ht="90" customHeight="1" x14ac:dyDescent="0.25"/>
    <row r="245" ht="90" customHeight="1" x14ac:dyDescent="0.25"/>
    <row r="246" ht="90" customHeight="1" x14ac:dyDescent="0.25"/>
  </sheetData>
  <mergeCells count="1">
    <mergeCell ref="A4:O4"/>
  </mergeCells>
  <pageMargins left="0.25" right="0.25" top="0.75" bottom="0.75" header="0.3" footer="0.3"/>
  <pageSetup paperSize="9" scale="47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>
    <pageSetUpPr fitToPage="1"/>
  </sheetPr>
  <dimension ref="A4:R246"/>
  <sheetViews>
    <sheetView tabSelected="1" zoomScale="70" zoomScaleNormal="70" zoomScaleSheetLayoutView="70" workbookViewId="0">
      <pane ySplit="5" topLeftCell="A6" activePane="bottomLeft" state="frozen"/>
      <selection pane="bottomLeft" activeCell="A4" sqref="A4:O4"/>
    </sheetView>
  </sheetViews>
  <sheetFormatPr defaultColWidth="9.140625" defaultRowHeight="28.5" x14ac:dyDescent="0.25"/>
  <cols>
    <col min="1" max="1" width="41.140625" style="1" customWidth="1"/>
    <col min="2" max="2" width="16" style="4" bestFit="1" customWidth="1"/>
    <col min="3" max="3" width="21.140625" style="4" customWidth="1"/>
    <col min="4" max="4" width="62.85546875" style="4" customWidth="1"/>
    <col min="5" max="5" width="18.85546875" style="1" customWidth="1"/>
    <col min="6" max="6" width="31.5703125" style="5" bestFit="1" customWidth="1"/>
    <col min="7" max="13" width="19" style="5" customWidth="1"/>
    <col min="14" max="14" width="22.85546875" style="5" customWidth="1"/>
    <col min="15" max="15" width="10.7109375" style="7" bestFit="1" customWidth="1"/>
    <col min="16" max="16" width="19.28515625" style="1" hidden="1" customWidth="1"/>
    <col min="17" max="17" width="21.140625" style="11" customWidth="1"/>
    <col min="18" max="18" width="23.140625" style="13" bestFit="1" customWidth="1"/>
    <col min="19" max="16384" width="9.140625" style="1"/>
  </cols>
  <sheetData>
    <row r="4" spans="1:18" x14ac:dyDescent="0.25">
      <c r="A4" s="20" t="s">
        <v>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</row>
    <row r="5" spans="1:18" s="2" customFormat="1" x14ac:dyDescent="0.25">
      <c r="A5" s="2" t="s">
        <v>1</v>
      </c>
      <c r="B5" s="2" t="s">
        <v>2</v>
      </c>
      <c r="C5" s="2" t="s">
        <v>3</v>
      </c>
      <c r="D5" s="2" t="s">
        <v>4</v>
      </c>
      <c r="E5" s="2" t="s">
        <v>5</v>
      </c>
      <c r="F5" s="2" t="s">
        <v>6</v>
      </c>
      <c r="G5" s="2" t="s">
        <v>7</v>
      </c>
      <c r="H5" s="2" t="s">
        <v>8</v>
      </c>
      <c r="I5" s="2" t="s">
        <v>9</v>
      </c>
      <c r="J5" s="2" t="s">
        <v>10</v>
      </c>
      <c r="K5" s="2" t="s">
        <v>11</v>
      </c>
      <c r="L5" s="2" t="s">
        <v>12</v>
      </c>
      <c r="M5" s="2" t="s">
        <v>13</v>
      </c>
      <c r="N5" s="2" t="s">
        <v>14</v>
      </c>
      <c r="O5" s="3" t="s">
        <v>15</v>
      </c>
      <c r="P5" s="2" t="s">
        <v>36</v>
      </c>
      <c r="Q5" s="12" t="s">
        <v>35</v>
      </c>
      <c r="R5" s="13" t="s">
        <v>38</v>
      </c>
    </row>
    <row r="6" spans="1:18" ht="90" customHeight="1" x14ac:dyDescent="0.25">
      <c r="B6" s="4" t="s">
        <v>16</v>
      </c>
      <c r="C6" s="4" t="s">
        <v>17</v>
      </c>
      <c r="D6" s="4" t="s">
        <v>18</v>
      </c>
      <c r="E6" s="1" t="s">
        <v>19</v>
      </c>
      <c r="F6" s="5">
        <v>8030631779817</v>
      </c>
      <c r="G6" s="6">
        <v>11</v>
      </c>
      <c r="H6" s="6">
        <v>11</v>
      </c>
      <c r="I6" s="6">
        <v>23</v>
      </c>
      <c r="J6" s="6">
        <v>21</v>
      </c>
      <c r="K6" s="6">
        <v>19</v>
      </c>
      <c r="L6" s="6">
        <v>22</v>
      </c>
      <c r="M6" s="6">
        <v>15</v>
      </c>
      <c r="N6" s="6">
        <v>12</v>
      </c>
      <c r="O6" s="7">
        <f>SUM(Tabella161011123[[#This Row],[3,5]:[7,5]])</f>
        <v>134</v>
      </c>
      <c r="P6" s="8">
        <v>42.277992277992276</v>
      </c>
      <c r="Q6" s="13">
        <v>90</v>
      </c>
      <c r="R6" s="13">
        <f>Tabella161011123[[#This Row],[Retail]]*Tabella161011123[[#This Row],[QT]]</f>
        <v>12060</v>
      </c>
    </row>
    <row r="7" spans="1:18" ht="90" customHeight="1" x14ac:dyDescent="0.25">
      <c r="B7" s="4" t="s">
        <v>16</v>
      </c>
      <c r="C7" s="4" t="s">
        <v>20</v>
      </c>
      <c r="D7" s="4" t="s">
        <v>21</v>
      </c>
      <c r="E7" s="1" t="s">
        <v>19</v>
      </c>
      <c r="F7" s="5">
        <v>8030631779657</v>
      </c>
      <c r="G7" s="6">
        <v>12</v>
      </c>
      <c r="H7" s="6">
        <v>11</v>
      </c>
      <c r="I7" s="6">
        <v>23</v>
      </c>
      <c r="J7" s="6">
        <v>21</v>
      </c>
      <c r="K7" s="6">
        <v>20</v>
      </c>
      <c r="L7" s="6">
        <v>20</v>
      </c>
      <c r="M7" s="6">
        <v>14</v>
      </c>
      <c r="N7" s="6">
        <v>14</v>
      </c>
      <c r="O7" s="7">
        <f>SUM(Tabella161011123[[#This Row],[3,5]:[7,5]])</f>
        <v>135</v>
      </c>
      <c r="P7" s="8">
        <v>42.567567567567565</v>
      </c>
      <c r="Q7" s="13">
        <v>90</v>
      </c>
      <c r="R7" s="13">
        <f>Tabella161011123[[#This Row],[Retail]]*Tabella161011123[[#This Row],[QT]]</f>
        <v>12150</v>
      </c>
    </row>
    <row r="8" spans="1:18" ht="90" customHeight="1" x14ac:dyDescent="0.25">
      <c r="B8" s="4" t="s">
        <v>16</v>
      </c>
      <c r="C8" s="4" t="s">
        <v>22</v>
      </c>
      <c r="D8" s="4" t="s">
        <v>23</v>
      </c>
      <c r="E8" s="1" t="s">
        <v>19</v>
      </c>
      <c r="F8" s="5">
        <v>8030631779732</v>
      </c>
      <c r="G8" s="6">
        <v>11</v>
      </c>
      <c r="H8" s="6">
        <v>11</v>
      </c>
      <c r="I8" s="6">
        <v>22</v>
      </c>
      <c r="J8" s="6">
        <v>21</v>
      </c>
      <c r="K8" s="6">
        <v>21</v>
      </c>
      <c r="L8" s="6">
        <v>24</v>
      </c>
      <c r="M8" s="6">
        <v>8</v>
      </c>
      <c r="N8" s="6">
        <v>17</v>
      </c>
      <c r="O8" s="7">
        <f>SUM(Tabella161011123[[#This Row],[3,5]:[7,5]])</f>
        <v>135</v>
      </c>
      <c r="P8" s="8">
        <v>42.567567567567565</v>
      </c>
      <c r="Q8" s="13">
        <v>90</v>
      </c>
      <c r="R8" s="13">
        <f>Tabella161011123[[#This Row],[Retail]]*Tabella161011123[[#This Row],[QT]]</f>
        <v>12150</v>
      </c>
    </row>
    <row r="9" spans="1:18" ht="90" customHeight="1" x14ac:dyDescent="0.25">
      <c r="B9" s="4" t="s">
        <v>24</v>
      </c>
      <c r="C9" s="4" t="s">
        <v>25</v>
      </c>
      <c r="D9" s="4" t="s">
        <v>26</v>
      </c>
      <c r="E9" s="1" t="s">
        <v>19</v>
      </c>
      <c r="F9" s="5">
        <v>8030631779497</v>
      </c>
      <c r="G9" s="6">
        <v>10</v>
      </c>
      <c r="H9" s="6">
        <v>9</v>
      </c>
      <c r="I9" s="6">
        <v>18</v>
      </c>
      <c r="J9" s="6">
        <v>18</v>
      </c>
      <c r="K9" s="6">
        <v>16</v>
      </c>
      <c r="L9" s="6">
        <v>19</v>
      </c>
      <c r="M9" s="6">
        <v>11</v>
      </c>
      <c r="N9" s="6">
        <v>11</v>
      </c>
      <c r="O9" s="7">
        <f>SUM(Tabella161011123[[#This Row],[3,5]:[7,5]])</f>
        <v>112</v>
      </c>
      <c r="P9" s="8">
        <v>35.907335907335906</v>
      </c>
      <c r="Q9" s="13">
        <v>90</v>
      </c>
      <c r="R9" s="13">
        <f>Tabella161011123[[#This Row],[Retail]]*Tabella161011123[[#This Row],[QT]]</f>
        <v>10080</v>
      </c>
    </row>
    <row r="10" spans="1:18" ht="90" customHeight="1" x14ac:dyDescent="0.25">
      <c r="B10" s="4" t="s">
        <v>24</v>
      </c>
      <c r="C10" s="4" t="s">
        <v>27</v>
      </c>
      <c r="D10" s="4" t="s">
        <v>28</v>
      </c>
      <c r="E10" s="1" t="s">
        <v>19</v>
      </c>
      <c r="F10" s="5">
        <v>8030631779411</v>
      </c>
      <c r="G10" s="6">
        <v>11</v>
      </c>
      <c r="H10" s="6">
        <v>5</v>
      </c>
      <c r="I10" s="6">
        <v>18</v>
      </c>
      <c r="J10" s="6">
        <v>17</v>
      </c>
      <c r="K10" s="6">
        <v>16</v>
      </c>
      <c r="L10" s="6">
        <v>17</v>
      </c>
      <c r="M10" s="6">
        <v>7</v>
      </c>
      <c r="N10" s="6">
        <v>19</v>
      </c>
      <c r="O10" s="7">
        <f>SUM(Tabella161011123[[#This Row],[3,5]:[7,5]])</f>
        <v>110</v>
      </c>
      <c r="P10" s="8">
        <v>35.328185328185327</v>
      </c>
      <c r="Q10" s="13">
        <v>90</v>
      </c>
      <c r="R10" s="13">
        <f>Tabella161011123[[#This Row],[Retail]]*Tabella161011123[[#This Row],[QT]]</f>
        <v>9900</v>
      </c>
    </row>
    <row r="11" spans="1:18" ht="90" customHeight="1" x14ac:dyDescent="0.25">
      <c r="B11" s="4" t="s">
        <v>24</v>
      </c>
      <c r="C11" s="4" t="s">
        <v>29</v>
      </c>
      <c r="D11" s="4" t="s">
        <v>30</v>
      </c>
      <c r="E11" s="1" t="s">
        <v>19</v>
      </c>
      <c r="F11" s="5">
        <v>8030631779336</v>
      </c>
      <c r="G11" s="6">
        <v>8</v>
      </c>
      <c r="H11" s="6">
        <v>8</v>
      </c>
      <c r="I11" s="6">
        <v>21</v>
      </c>
      <c r="J11" s="6">
        <v>20</v>
      </c>
      <c r="K11" s="6">
        <v>19</v>
      </c>
      <c r="L11" s="6">
        <v>19</v>
      </c>
      <c r="M11" s="6">
        <v>9</v>
      </c>
      <c r="N11" s="6">
        <v>8</v>
      </c>
      <c r="O11" s="7">
        <f>SUM(Tabella161011123[[#This Row],[3,5]:[7,5]])</f>
        <v>112</v>
      </c>
      <c r="P11" s="8">
        <v>35.907335907335906</v>
      </c>
      <c r="Q11" s="13">
        <v>90</v>
      </c>
      <c r="R11" s="13">
        <f>Tabella161011123[[#This Row],[Retail]]*Tabella161011123[[#This Row],[QT]]</f>
        <v>10080</v>
      </c>
    </row>
    <row r="12" spans="1:18" ht="90" customHeight="1" x14ac:dyDescent="0.25">
      <c r="B12" s="4" t="s">
        <v>24</v>
      </c>
      <c r="C12" s="4" t="s">
        <v>31</v>
      </c>
      <c r="D12" s="4" t="s">
        <v>32</v>
      </c>
      <c r="E12" s="1" t="s">
        <v>19</v>
      </c>
      <c r="F12" s="5">
        <v>8030631779572</v>
      </c>
      <c r="G12" s="6">
        <v>8</v>
      </c>
      <c r="H12" s="6">
        <v>8</v>
      </c>
      <c r="I12" s="6">
        <v>19</v>
      </c>
      <c r="J12" s="6">
        <v>18</v>
      </c>
      <c r="K12" s="6">
        <v>16</v>
      </c>
      <c r="L12" s="6">
        <v>18</v>
      </c>
      <c r="M12" s="6">
        <v>8</v>
      </c>
      <c r="N12" s="6">
        <v>9</v>
      </c>
      <c r="O12" s="7">
        <f>SUM(Tabella161011123[[#This Row],[3,5]:[7,5]])</f>
        <v>104</v>
      </c>
      <c r="P12" s="8">
        <v>33.590733590733592</v>
      </c>
      <c r="Q12" s="13">
        <v>90</v>
      </c>
      <c r="R12" s="13">
        <f>Tabella161011123[[#This Row],[Retail]]*Tabella161011123[[#This Row],[QT]]</f>
        <v>9360</v>
      </c>
    </row>
    <row r="13" spans="1:18" ht="90" customHeight="1" x14ac:dyDescent="0.25">
      <c r="B13" s="4" t="s">
        <v>24</v>
      </c>
      <c r="C13" s="4" t="s">
        <v>33</v>
      </c>
      <c r="D13" s="4" t="s">
        <v>34</v>
      </c>
      <c r="E13" s="1" t="s">
        <v>19</v>
      </c>
      <c r="F13" s="5">
        <v>8030631779978</v>
      </c>
      <c r="G13" s="6">
        <v>2</v>
      </c>
      <c r="H13" s="6">
        <v>10</v>
      </c>
      <c r="I13" s="6">
        <v>27</v>
      </c>
      <c r="J13" s="6">
        <v>1</v>
      </c>
      <c r="K13" s="6">
        <v>26</v>
      </c>
      <c r="L13" s="6">
        <v>5</v>
      </c>
      <c r="M13" s="6"/>
      <c r="N13" s="6">
        <v>5</v>
      </c>
      <c r="O13" s="7">
        <f>SUM(Tabella161011123[[#This Row],[3,5]:[7,5]])</f>
        <v>76</v>
      </c>
      <c r="P13" s="8">
        <v>25.482625482625483</v>
      </c>
      <c r="Q13" s="13">
        <v>90</v>
      </c>
      <c r="R13" s="13">
        <f>Tabella161011123[[#This Row],[Retail]]*Tabella161011123[[#This Row],[QT]]</f>
        <v>6840</v>
      </c>
    </row>
    <row r="14" spans="1:18" ht="90" customHeight="1" x14ac:dyDescent="0.25">
      <c r="G14" s="6"/>
      <c r="H14" s="6"/>
      <c r="I14" s="6"/>
      <c r="J14" s="6"/>
      <c r="K14" s="6"/>
      <c r="L14" s="6"/>
      <c r="M14" s="6"/>
      <c r="N14" s="6"/>
      <c r="O14" s="7">
        <f>SUBTOTAL(109,Tabella161011123[QT])</f>
        <v>918</v>
      </c>
      <c r="P14" s="9">
        <f>SUBTOTAL(109,Tabella161011123[300])</f>
        <v>293.62934362934362</v>
      </c>
      <c r="Q14" s="14">
        <f>Tabella161011123[[#Totals],[Tot Ret]]/Tabella161011123[[#Totals],[QT]]</f>
        <v>90</v>
      </c>
      <c r="R14" s="13">
        <f>SUBTOTAL(109,Tabella161011123[Tot Ret])</f>
        <v>82620</v>
      </c>
    </row>
    <row r="15" spans="1:18" ht="90" customHeight="1" x14ac:dyDescent="0.25">
      <c r="F15" s="10"/>
    </row>
    <row r="16" spans="1:18" ht="90" customHeight="1" x14ac:dyDescent="0.25"/>
    <row r="17" spans="2:2" ht="90" customHeight="1" x14ac:dyDescent="0.25"/>
    <row r="18" spans="2:2" ht="90" customHeight="1" x14ac:dyDescent="0.25"/>
    <row r="19" spans="2:2" ht="90" customHeight="1" x14ac:dyDescent="0.25"/>
    <row r="20" spans="2:2" ht="90" customHeight="1" x14ac:dyDescent="0.25"/>
    <row r="21" spans="2:2" ht="90" customHeight="1" x14ac:dyDescent="0.25"/>
    <row r="22" spans="2:2" ht="90" customHeight="1" x14ac:dyDescent="0.25"/>
    <row r="23" spans="2:2" ht="90" customHeight="1" x14ac:dyDescent="0.25">
      <c r="B23" s="4" t="s">
        <v>37</v>
      </c>
    </row>
    <row r="24" spans="2:2" ht="90" customHeight="1" x14ac:dyDescent="0.25"/>
    <row r="25" spans="2:2" ht="90" customHeight="1" x14ac:dyDescent="0.25"/>
    <row r="26" spans="2:2" ht="90" customHeight="1" x14ac:dyDescent="0.25"/>
    <row r="27" spans="2:2" ht="90" customHeight="1" x14ac:dyDescent="0.25"/>
    <row r="28" spans="2:2" ht="90" customHeight="1" x14ac:dyDescent="0.25"/>
    <row r="29" spans="2:2" ht="90" customHeight="1" x14ac:dyDescent="0.25"/>
    <row r="30" spans="2:2" ht="90" customHeight="1" x14ac:dyDescent="0.25"/>
    <row r="31" spans="2:2" ht="90" customHeight="1" x14ac:dyDescent="0.25"/>
    <row r="32" spans="2:2" ht="90" customHeight="1" x14ac:dyDescent="0.25"/>
    <row r="33" ht="90" customHeight="1" x14ac:dyDescent="0.25"/>
    <row r="34" ht="90" customHeight="1" x14ac:dyDescent="0.25"/>
    <row r="35" ht="90" customHeight="1" x14ac:dyDescent="0.25"/>
    <row r="36" ht="90" customHeight="1" x14ac:dyDescent="0.25"/>
    <row r="37" ht="90" customHeight="1" x14ac:dyDescent="0.25"/>
    <row r="38" ht="90" customHeight="1" x14ac:dyDescent="0.25"/>
    <row r="39" ht="90" customHeight="1" x14ac:dyDescent="0.25"/>
    <row r="40" ht="90" customHeight="1" x14ac:dyDescent="0.25"/>
    <row r="41" ht="90" customHeight="1" x14ac:dyDescent="0.25"/>
    <row r="42" ht="90" customHeight="1" x14ac:dyDescent="0.25"/>
    <row r="43" ht="90" customHeight="1" x14ac:dyDescent="0.25"/>
    <row r="44" ht="90" customHeight="1" x14ac:dyDescent="0.25"/>
    <row r="45" ht="90" customHeight="1" x14ac:dyDescent="0.25"/>
    <row r="46" ht="90" customHeight="1" x14ac:dyDescent="0.25"/>
    <row r="47" ht="90" customHeight="1" x14ac:dyDescent="0.25"/>
    <row r="48" ht="90" customHeight="1" x14ac:dyDescent="0.25"/>
    <row r="49" ht="90" customHeight="1" x14ac:dyDescent="0.25"/>
    <row r="50" ht="90" customHeight="1" x14ac:dyDescent="0.25"/>
    <row r="51" ht="90" customHeight="1" x14ac:dyDescent="0.25"/>
    <row r="52" ht="90" customHeight="1" x14ac:dyDescent="0.25"/>
    <row r="53" ht="90" customHeight="1" x14ac:dyDescent="0.25"/>
    <row r="54" ht="90" customHeight="1" x14ac:dyDescent="0.25"/>
    <row r="55" ht="90" customHeight="1" x14ac:dyDescent="0.25"/>
    <row r="56" ht="90" customHeight="1" x14ac:dyDescent="0.25"/>
    <row r="57" ht="90" customHeight="1" x14ac:dyDescent="0.25"/>
    <row r="58" ht="90" customHeight="1" x14ac:dyDescent="0.25"/>
    <row r="59" ht="90" customHeight="1" x14ac:dyDescent="0.25"/>
    <row r="60" ht="90" customHeight="1" x14ac:dyDescent="0.25"/>
    <row r="61" ht="90" customHeight="1" x14ac:dyDescent="0.25"/>
    <row r="62" ht="90" customHeight="1" x14ac:dyDescent="0.25"/>
    <row r="63" ht="90" customHeight="1" x14ac:dyDescent="0.25"/>
    <row r="64" ht="90" customHeight="1" x14ac:dyDescent="0.25"/>
    <row r="65" ht="90" customHeight="1" x14ac:dyDescent="0.25"/>
    <row r="66" ht="90" customHeight="1" x14ac:dyDescent="0.25"/>
    <row r="67" ht="90" customHeight="1" x14ac:dyDescent="0.25"/>
    <row r="68" ht="90" customHeight="1" x14ac:dyDescent="0.25"/>
    <row r="69" ht="90" customHeight="1" x14ac:dyDescent="0.25"/>
    <row r="70" ht="90" customHeight="1" x14ac:dyDescent="0.25"/>
    <row r="71" ht="90" customHeight="1" x14ac:dyDescent="0.25"/>
    <row r="72" ht="90" customHeight="1" x14ac:dyDescent="0.25"/>
    <row r="73" ht="90" customHeight="1" x14ac:dyDescent="0.25"/>
    <row r="74" ht="90" customHeight="1" x14ac:dyDescent="0.25"/>
    <row r="75" ht="90" customHeight="1" x14ac:dyDescent="0.25"/>
    <row r="76" ht="90" customHeight="1" x14ac:dyDescent="0.25"/>
    <row r="77" ht="90" customHeight="1" x14ac:dyDescent="0.25"/>
    <row r="78" ht="90" customHeight="1" x14ac:dyDescent="0.25"/>
    <row r="79" ht="90" customHeight="1" x14ac:dyDescent="0.25"/>
    <row r="80" ht="90" customHeight="1" x14ac:dyDescent="0.25"/>
    <row r="81" ht="90" customHeight="1" x14ac:dyDescent="0.25"/>
    <row r="82" ht="90" customHeight="1" x14ac:dyDescent="0.25"/>
    <row r="83" ht="90" customHeight="1" x14ac:dyDescent="0.25"/>
    <row r="84" ht="90" customHeight="1" x14ac:dyDescent="0.25"/>
    <row r="85" ht="90" customHeight="1" x14ac:dyDescent="0.25"/>
    <row r="86" ht="90" customHeight="1" x14ac:dyDescent="0.25"/>
    <row r="87" ht="90" customHeight="1" x14ac:dyDescent="0.25"/>
    <row r="88" ht="90" customHeight="1" x14ac:dyDescent="0.25"/>
    <row r="89" ht="90" customHeight="1" x14ac:dyDescent="0.25"/>
    <row r="90" ht="90" customHeight="1" x14ac:dyDescent="0.25"/>
    <row r="91" ht="90" customHeight="1" x14ac:dyDescent="0.25"/>
    <row r="92" ht="90" customHeight="1" x14ac:dyDescent="0.25"/>
    <row r="93" ht="90" customHeight="1" x14ac:dyDescent="0.25"/>
    <row r="94" ht="90" customHeight="1" x14ac:dyDescent="0.25"/>
    <row r="95" ht="90" customHeight="1" x14ac:dyDescent="0.25"/>
    <row r="96" ht="90" customHeight="1" x14ac:dyDescent="0.25"/>
    <row r="97" ht="90" customHeight="1" x14ac:dyDescent="0.25"/>
    <row r="98" ht="90" customHeight="1" x14ac:dyDescent="0.25"/>
    <row r="99" ht="90" customHeight="1" x14ac:dyDescent="0.25"/>
    <row r="100" ht="90" customHeight="1" x14ac:dyDescent="0.25"/>
    <row r="101" ht="90" customHeight="1" x14ac:dyDescent="0.25"/>
    <row r="102" ht="90" customHeight="1" x14ac:dyDescent="0.25"/>
    <row r="103" ht="90" customHeight="1" x14ac:dyDescent="0.25"/>
    <row r="104" ht="90" customHeight="1" x14ac:dyDescent="0.25"/>
    <row r="105" ht="90" customHeight="1" x14ac:dyDescent="0.25"/>
    <row r="106" ht="90" customHeight="1" x14ac:dyDescent="0.25"/>
    <row r="107" ht="90" customHeight="1" x14ac:dyDescent="0.25"/>
    <row r="108" ht="90" customHeight="1" x14ac:dyDescent="0.25"/>
    <row r="109" ht="90" customHeight="1" x14ac:dyDescent="0.25"/>
    <row r="110" ht="90" customHeight="1" x14ac:dyDescent="0.25"/>
    <row r="111" ht="90" customHeight="1" x14ac:dyDescent="0.25"/>
    <row r="112" ht="90" customHeight="1" x14ac:dyDescent="0.25"/>
    <row r="113" ht="90" customHeight="1" x14ac:dyDescent="0.25"/>
    <row r="114" ht="90" customHeight="1" x14ac:dyDescent="0.25"/>
    <row r="115" ht="90" customHeight="1" x14ac:dyDescent="0.25"/>
    <row r="116" ht="90" customHeight="1" x14ac:dyDescent="0.25"/>
    <row r="117" ht="90" customHeight="1" x14ac:dyDescent="0.25"/>
    <row r="118" ht="90" customHeight="1" x14ac:dyDescent="0.25"/>
    <row r="119" ht="90" customHeight="1" x14ac:dyDescent="0.25"/>
    <row r="120" ht="90" customHeight="1" x14ac:dyDescent="0.25"/>
    <row r="121" ht="90" customHeight="1" x14ac:dyDescent="0.25"/>
    <row r="122" ht="90" customHeight="1" x14ac:dyDescent="0.25"/>
    <row r="123" ht="90" customHeight="1" x14ac:dyDescent="0.25"/>
    <row r="124" ht="90" customHeight="1" x14ac:dyDescent="0.25"/>
    <row r="125" ht="90" customHeight="1" x14ac:dyDescent="0.25"/>
    <row r="126" ht="90" customHeight="1" x14ac:dyDescent="0.25"/>
    <row r="127" ht="90" customHeight="1" x14ac:dyDescent="0.25"/>
    <row r="128" ht="90" customHeight="1" x14ac:dyDescent="0.25"/>
    <row r="129" ht="90" customHeight="1" x14ac:dyDescent="0.25"/>
    <row r="130" ht="90" customHeight="1" x14ac:dyDescent="0.25"/>
    <row r="131" ht="90" customHeight="1" x14ac:dyDescent="0.25"/>
    <row r="132" ht="90" customHeight="1" x14ac:dyDescent="0.25"/>
    <row r="133" ht="90" customHeight="1" x14ac:dyDescent="0.25"/>
    <row r="134" ht="90" customHeight="1" x14ac:dyDescent="0.25"/>
    <row r="135" ht="90" customHeight="1" x14ac:dyDescent="0.25"/>
    <row r="136" ht="90" customHeight="1" x14ac:dyDescent="0.25"/>
    <row r="137" ht="90" customHeight="1" x14ac:dyDescent="0.25"/>
    <row r="138" ht="90" customHeight="1" x14ac:dyDescent="0.25"/>
    <row r="139" ht="90" customHeight="1" x14ac:dyDescent="0.25"/>
    <row r="140" ht="90" customHeight="1" x14ac:dyDescent="0.25"/>
    <row r="141" ht="90" customHeight="1" x14ac:dyDescent="0.25"/>
    <row r="142" ht="90" customHeight="1" x14ac:dyDescent="0.25"/>
    <row r="143" ht="90" customHeight="1" x14ac:dyDescent="0.25"/>
    <row r="144" ht="90" customHeight="1" x14ac:dyDescent="0.25"/>
    <row r="145" ht="90" customHeight="1" x14ac:dyDescent="0.25"/>
    <row r="146" ht="90" customHeight="1" x14ac:dyDescent="0.25"/>
    <row r="147" ht="90" customHeight="1" x14ac:dyDescent="0.25"/>
    <row r="148" ht="90" customHeight="1" x14ac:dyDescent="0.25"/>
    <row r="149" ht="90" customHeight="1" x14ac:dyDescent="0.25"/>
    <row r="150" ht="90" customHeight="1" x14ac:dyDescent="0.25"/>
    <row r="151" ht="90" customHeight="1" x14ac:dyDescent="0.25"/>
    <row r="152" ht="90" customHeight="1" x14ac:dyDescent="0.25"/>
    <row r="153" ht="90" customHeight="1" x14ac:dyDescent="0.25"/>
    <row r="154" ht="90" customHeight="1" x14ac:dyDescent="0.25"/>
    <row r="155" ht="90" customHeight="1" x14ac:dyDescent="0.25"/>
    <row r="156" ht="90" customHeight="1" x14ac:dyDescent="0.25"/>
    <row r="157" ht="90" customHeight="1" x14ac:dyDescent="0.25"/>
    <row r="158" ht="90" customHeight="1" x14ac:dyDescent="0.25"/>
    <row r="159" ht="90" customHeight="1" x14ac:dyDescent="0.25"/>
    <row r="160" ht="90" customHeight="1" x14ac:dyDescent="0.25"/>
    <row r="161" ht="90" customHeight="1" x14ac:dyDescent="0.25"/>
    <row r="162" ht="90" customHeight="1" x14ac:dyDescent="0.25"/>
    <row r="163" ht="90" customHeight="1" x14ac:dyDescent="0.25"/>
    <row r="164" ht="90" customHeight="1" x14ac:dyDescent="0.25"/>
    <row r="165" ht="90" customHeight="1" x14ac:dyDescent="0.25"/>
    <row r="166" ht="90" customHeight="1" x14ac:dyDescent="0.25"/>
    <row r="167" ht="90" customHeight="1" x14ac:dyDescent="0.25"/>
    <row r="168" ht="90" customHeight="1" x14ac:dyDescent="0.25"/>
    <row r="169" ht="90" customHeight="1" x14ac:dyDescent="0.25"/>
    <row r="170" ht="90" customHeight="1" x14ac:dyDescent="0.25"/>
    <row r="171" ht="90" customHeight="1" x14ac:dyDescent="0.25"/>
    <row r="172" ht="90" customHeight="1" x14ac:dyDescent="0.25"/>
    <row r="173" ht="90" customHeight="1" x14ac:dyDescent="0.25"/>
    <row r="174" ht="90" customHeight="1" x14ac:dyDescent="0.25"/>
    <row r="175" ht="90" customHeight="1" x14ac:dyDescent="0.25"/>
    <row r="176" ht="90" customHeight="1" x14ac:dyDescent="0.25"/>
    <row r="177" ht="90" customHeight="1" x14ac:dyDescent="0.25"/>
    <row r="178" ht="90" customHeight="1" x14ac:dyDescent="0.25"/>
    <row r="179" ht="90" customHeight="1" x14ac:dyDescent="0.25"/>
    <row r="180" ht="90" customHeight="1" x14ac:dyDescent="0.25"/>
    <row r="181" ht="90" customHeight="1" x14ac:dyDescent="0.25"/>
    <row r="182" ht="90" customHeight="1" x14ac:dyDescent="0.25"/>
    <row r="183" ht="90" customHeight="1" x14ac:dyDescent="0.25"/>
    <row r="184" ht="90" customHeight="1" x14ac:dyDescent="0.25"/>
    <row r="185" ht="90" customHeight="1" x14ac:dyDescent="0.25"/>
    <row r="186" ht="90" customHeight="1" x14ac:dyDescent="0.25"/>
    <row r="187" ht="90" customHeight="1" x14ac:dyDescent="0.25"/>
    <row r="188" ht="90" customHeight="1" x14ac:dyDescent="0.25"/>
    <row r="189" ht="90" customHeight="1" x14ac:dyDescent="0.25"/>
    <row r="190" ht="90" customHeight="1" x14ac:dyDescent="0.25"/>
    <row r="191" ht="90" customHeight="1" x14ac:dyDescent="0.25"/>
    <row r="192" ht="90" customHeight="1" x14ac:dyDescent="0.25"/>
    <row r="193" ht="90" customHeight="1" x14ac:dyDescent="0.25"/>
    <row r="194" ht="90" customHeight="1" x14ac:dyDescent="0.25"/>
    <row r="195" ht="90" customHeight="1" x14ac:dyDescent="0.25"/>
    <row r="196" ht="90" customHeight="1" x14ac:dyDescent="0.25"/>
    <row r="197" ht="90" customHeight="1" x14ac:dyDescent="0.25"/>
    <row r="198" ht="90" customHeight="1" x14ac:dyDescent="0.25"/>
    <row r="199" ht="90" customHeight="1" x14ac:dyDescent="0.25"/>
    <row r="200" ht="90" customHeight="1" x14ac:dyDescent="0.25"/>
    <row r="201" ht="90" customHeight="1" x14ac:dyDescent="0.25"/>
    <row r="202" ht="90" customHeight="1" x14ac:dyDescent="0.25"/>
    <row r="203" ht="90" customHeight="1" x14ac:dyDescent="0.25"/>
    <row r="204" ht="90" customHeight="1" x14ac:dyDescent="0.25"/>
    <row r="205" ht="90" customHeight="1" x14ac:dyDescent="0.25"/>
    <row r="206" ht="90" customHeight="1" x14ac:dyDescent="0.25"/>
    <row r="207" ht="90" customHeight="1" x14ac:dyDescent="0.25"/>
    <row r="208" ht="90" customHeight="1" x14ac:dyDescent="0.25"/>
    <row r="209" ht="90" customHeight="1" x14ac:dyDescent="0.25"/>
    <row r="210" ht="90" customHeight="1" x14ac:dyDescent="0.25"/>
    <row r="211" ht="90" customHeight="1" x14ac:dyDescent="0.25"/>
    <row r="212" ht="90" customHeight="1" x14ac:dyDescent="0.25"/>
    <row r="213" ht="90" customHeight="1" x14ac:dyDescent="0.25"/>
    <row r="214" ht="90" customHeight="1" x14ac:dyDescent="0.25"/>
    <row r="215" ht="90" customHeight="1" x14ac:dyDescent="0.25"/>
    <row r="216" ht="90" customHeight="1" x14ac:dyDescent="0.25"/>
    <row r="217" ht="90" customHeight="1" x14ac:dyDescent="0.25"/>
    <row r="218" ht="90" customHeight="1" x14ac:dyDescent="0.25"/>
    <row r="219" ht="90" customHeight="1" x14ac:dyDescent="0.25"/>
    <row r="220" ht="90" customHeight="1" x14ac:dyDescent="0.25"/>
    <row r="221" ht="90" customHeight="1" x14ac:dyDescent="0.25"/>
    <row r="222" ht="90" customHeight="1" x14ac:dyDescent="0.25"/>
    <row r="223" ht="90" customHeight="1" x14ac:dyDescent="0.25"/>
    <row r="224" ht="90" customHeight="1" x14ac:dyDescent="0.25"/>
    <row r="225" ht="90" customHeight="1" x14ac:dyDescent="0.25"/>
    <row r="226" ht="90" customHeight="1" x14ac:dyDescent="0.25"/>
    <row r="227" ht="90" customHeight="1" x14ac:dyDescent="0.25"/>
    <row r="228" ht="90" customHeight="1" x14ac:dyDescent="0.25"/>
    <row r="229" ht="90" customHeight="1" x14ac:dyDescent="0.25"/>
    <row r="230" ht="90" customHeight="1" x14ac:dyDescent="0.25"/>
    <row r="231" ht="90" customHeight="1" x14ac:dyDescent="0.25"/>
    <row r="232" ht="90" customHeight="1" x14ac:dyDescent="0.25"/>
    <row r="233" ht="90" customHeight="1" x14ac:dyDescent="0.25"/>
    <row r="234" ht="90" customHeight="1" x14ac:dyDescent="0.25"/>
    <row r="235" ht="90" customHeight="1" x14ac:dyDescent="0.25"/>
    <row r="236" ht="90" customHeight="1" x14ac:dyDescent="0.25"/>
    <row r="237" ht="90" customHeight="1" x14ac:dyDescent="0.25"/>
    <row r="238" ht="90" customHeight="1" x14ac:dyDescent="0.25"/>
    <row r="239" ht="90" customHeight="1" x14ac:dyDescent="0.25"/>
    <row r="240" ht="90" customHeight="1" x14ac:dyDescent="0.25"/>
    <row r="241" ht="90" customHeight="1" x14ac:dyDescent="0.25"/>
    <row r="242" ht="90" customHeight="1" x14ac:dyDescent="0.25"/>
    <row r="243" ht="90" customHeight="1" x14ac:dyDescent="0.25"/>
    <row r="244" ht="90" customHeight="1" x14ac:dyDescent="0.25"/>
    <row r="245" ht="90" customHeight="1" x14ac:dyDescent="0.25"/>
    <row r="246" ht="90" customHeight="1" x14ac:dyDescent="0.25"/>
  </sheetData>
  <mergeCells count="1">
    <mergeCell ref="A4:O4"/>
  </mergeCells>
  <pageMargins left="0.25" right="0.25" top="0.75" bottom="0.75" header="0.3" footer="0.3"/>
  <pageSetup paperSize="9" scale="35" orientation="landscape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Lotto 100</vt:lpstr>
      <vt:lpstr>Giacenza</vt:lpstr>
      <vt:lpstr>Giacenza!Print_Area</vt:lpstr>
      <vt:lpstr>'Lotto 100'!Print_Area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/>
  <cp:lastModifiedBy>Dators</cp:lastModifiedBy>
  <cp:lastPrinted>2023-01-23T16:13:47Z</cp:lastPrinted>
  <dcterms:created xsi:type="dcterms:W3CDTF">2022-08-10T10:14:55Z</dcterms:created>
  <dcterms:modified xsi:type="dcterms:W3CDTF">2023-02-14T10:31:03Z</dcterms:modified>
</cp:coreProperties>
</file>